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naco-my.sharepoint.com/personal/sdowdall_naco_org/Documents/"/>
    </mc:Choice>
  </mc:AlternateContent>
  <xr:revisionPtr revIDLastSave="0" documentId="8_{F34191DE-A488-4308-BDED-B49BB967DE90}" xr6:coauthVersionLast="47" xr6:coauthVersionMax="47" xr10:uidLastSave="{00000000-0000-0000-0000-000000000000}"/>
  <bookViews>
    <workbookView xWindow="-120" yWindow="-120" windowWidth="29040" windowHeight="15840" xr2:uid="{00000000-000D-0000-FFFF-FFFF00000000}"/>
  </bookViews>
  <sheets>
    <sheet name="SUMMARY" sheetId="1" r:id="rId1"/>
    <sheet name="BASE YEAR REVENUE" sheetId="2" r:id="rId2"/>
    <sheet name="GROWTH RATE" sheetId="5" r:id="rId3"/>
    <sheet name="ACTUAL REVENUE" sheetId="3" r:id="rId4"/>
    <sheet name="CODE" sheetId="4" state="hidden" r:id="rId5"/>
  </sheets>
  <definedNames>
    <definedName name="_xlnm.Print_Area" localSheetId="0">SUMMARY!$A$1:$I$30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9" i="3" l="1"/>
  <c r="C68" i="3"/>
  <c r="C67" i="3"/>
  <c r="C66" i="3"/>
  <c r="C65" i="3"/>
  <c r="C64" i="3"/>
  <c r="C63" i="3"/>
  <c r="C62" i="3"/>
  <c r="C61" i="3"/>
  <c r="C60" i="3"/>
  <c r="C59" i="3"/>
  <c r="C58" i="3"/>
  <c r="C56" i="3"/>
  <c r="C55" i="3"/>
  <c r="C54" i="3"/>
  <c r="C53" i="3"/>
  <c r="C52" i="3"/>
  <c r="C51" i="3"/>
  <c r="C50" i="3"/>
  <c r="C49" i="3"/>
  <c r="C48" i="3"/>
  <c r="C47" i="3"/>
  <c r="C46" i="3"/>
  <c r="C44" i="3"/>
  <c r="C43" i="3"/>
  <c r="C42" i="3"/>
  <c r="C41" i="3"/>
  <c r="C38" i="3"/>
  <c r="C37" i="3"/>
  <c r="C36" i="3"/>
  <c r="C35" i="3"/>
  <c r="C32" i="3"/>
  <c r="C31" i="3"/>
  <c r="C30" i="3"/>
  <c r="C29" i="3"/>
  <c r="C27" i="3"/>
  <c r="C26" i="3"/>
  <c r="C24" i="3"/>
  <c r="C23" i="3"/>
  <c r="C22" i="3"/>
  <c r="C21" i="3"/>
  <c r="C20" i="3"/>
  <c r="C19" i="3"/>
  <c r="C18" i="3"/>
  <c r="C16" i="3"/>
  <c r="C15" i="3"/>
  <c r="C14" i="3"/>
  <c r="C13" i="3"/>
  <c r="C12" i="3"/>
  <c r="C11" i="3"/>
  <c r="C10" i="3"/>
  <c r="C8" i="3"/>
  <c r="C6" i="3"/>
  <c r="C70" i="3" l="1"/>
  <c r="F14" i="4"/>
  <c r="F15" i="4" s="1"/>
  <c r="F16" i="4" s="1"/>
  <c r="F17" i="4" s="1"/>
  <c r="F18" i="4" s="1"/>
  <c r="F19" i="4" s="1"/>
  <c r="C72" i="5" l="1"/>
  <c r="F71" i="5" l="1"/>
  <c r="F70" i="5"/>
  <c r="F69" i="5"/>
  <c r="F68" i="5"/>
  <c r="F67" i="5"/>
  <c r="F66" i="5"/>
  <c r="F65" i="5"/>
  <c r="F64" i="5"/>
  <c r="F63" i="5"/>
  <c r="F62" i="5"/>
  <c r="F61" i="5"/>
  <c r="F60" i="5"/>
  <c r="F58" i="5"/>
  <c r="F57" i="5"/>
  <c r="F56" i="5"/>
  <c r="F55" i="5"/>
  <c r="F54" i="5"/>
  <c r="F53" i="5"/>
  <c r="F52" i="5"/>
  <c r="F51" i="5"/>
  <c r="F50" i="5"/>
  <c r="F49" i="5"/>
  <c r="F48" i="5"/>
  <c r="F46" i="5"/>
  <c r="F45" i="5"/>
  <c r="F44" i="5"/>
  <c r="F43" i="5"/>
  <c r="F40" i="5"/>
  <c r="F39" i="5"/>
  <c r="F38" i="5"/>
  <c r="F37" i="5"/>
  <c r="F34" i="5"/>
  <c r="F33" i="5"/>
  <c r="F32" i="5"/>
  <c r="F31" i="5"/>
  <c r="F29" i="5"/>
  <c r="F28" i="5"/>
  <c r="F26" i="5"/>
  <c r="F25" i="5"/>
  <c r="F24" i="5"/>
  <c r="F23" i="5"/>
  <c r="F22" i="5"/>
  <c r="F21" i="5"/>
  <c r="F20" i="5"/>
  <c r="F18" i="5"/>
  <c r="F17" i="5"/>
  <c r="F16" i="5"/>
  <c r="F15" i="5"/>
  <c r="F14" i="5"/>
  <c r="F13" i="5"/>
  <c r="F12" i="5"/>
  <c r="F10" i="5"/>
  <c r="F8" i="5"/>
  <c r="B71" i="5"/>
  <c r="B70" i="5"/>
  <c r="B69" i="5"/>
  <c r="B68" i="5"/>
  <c r="B67" i="5"/>
  <c r="B66" i="5"/>
  <c r="B65" i="5"/>
  <c r="B64" i="5"/>
  <c r="B63" i="5"/>
  <c r="B62" i="5"/>
  <c r="B61" i="5"/>
  <c r="B60" i="5"/>
  <c r="B58" i="5"/>
  <c r="B57" i="5"/>
  <c r="B56" i="5"/>
  <c r="B55" i="5"/>
  <c r="B54" i="5"/>
  <c r="B53" i="5"/>
  <c r="B52" i="5"/>
  <c r="B51" i="5"/>
  <c r="B50" i="5"/>
  <c r="B49" i="5"/>
  <c r="B48" i="5"/>
  <c r="B46" i="5"/>
  <c r="B45" i="5"/>
  <c r="B44" i="5"/>
  <c r="B43" i="5"/>
  <c r="B40" i="5"/>
  <c r="B39" i="5"/>
  <c r="B38" i="5"/>
  <c r="B37" i="5"/>
  <c r="B34" i="5"/>
  <c r="B33" i="5"/>
  <c r="B32" i="5"/>
  <c r="B31" i="5"/>
  <c r="B29" i="5"/>
  <c r="B28" i="5"/>
  <c r="B26" i="5"/>
  <c r="B25" i="5"/>
  <c r="B24" i="5"/>
  <c r="B23" i="5"/>
  <c r="B22" i="5"/>
  <c r="B21" i="5"/>
  <c r="B20" i="5"/>
  <c r="B18" i="5"/>
  <c r="B17" i="5"/>
  <c r="B16" i="5"/>
  <c r="B15" i="5"/>
  <c r="B14" i="5"/>
  <c r="B13" i="5"/>
  <c r="B12" i="5"/>
  <c r="B10" i="5"/>
  <c r="B8" i="5"/>
  <c r="A71" i="5"/>
  <c r="A70" i="5"/>
  <c r="A69" i="5"/>
  <c r="A68" i="5"/>
  <c r="A67" i="5"/>
  <c r="A66" i="5"/>
  <c r="A65" i="5"/>
  <c r="A64" i="5"/>
  <c r="A63" i="5"/>
  <c r="A62" i="5"/>
  <c r="A61" i="5"/>
  <c r="A60" i="5"/>
  <c r="A58" i="5"/>
  <c r="A57" i="5"/>
  <c r="A56" i="5"/>
  <c r="A55" i="5"/>
  <c r="A54" i="5"/>
  <c r="A53" i="5"/>
  <c r="A52" i="5"/>
  <c r="A51" i="5"/>
  <c r="A50" i="5"/>
  <c r="A49" i="5"/>
  <c r="A48" i="5"/>
  <c r="A46" i="5"/>
  <c r="A45" i="5"/>
  <c r="A44" i="5"/>
  <c r="A43" i="5"/>
  <c r="A40" i="5"/>
  <c r="A39" i="5"/>
  <c r="A38" i="5"/>
  <c r="A37" i="5"/>
  <c r="A34" i="5"/>
  <c r="A33" i="5"/>
  <c r="A32" i="5"/>
  <c r="A31" i="5"/>
  <c r="A29" i="5"/>
  <c r="A28" i="5"/>
  <c r="A26" i="5"/>
  <c r="A25" i="5"/>
  <c r="A24" i="5"/>
  <c r="A23" i="5"/>
  <c r="A22" i="5"/>
  <c r="A21" i="5"/>
  <c r="A20" i="5"/>
  <c r="A18" i="5"/>
  <c r="A17" i="5"/>
  <c r="A16" i="5"/>
  <c r="A15" i="5"/>
  <c r="A14" i="5"/>
  <c r="A13" i="5"/>
  <c r="A12" i="5"/>
  <c r="A11" i="5"/>
  <c r="A10" i="5"/>
  <c r="A8" i="5"/>
  <c r="B69" i="3"/>
  <c r="B68" i="3"/>
  <c r="B67" i="3"/>
  <c r="B66" i="3"/>
  <c r="B65" i="3"/>
  <c r="B64" i="3"/>
  <c r="B63" i="3"/>
  <c r="B62" i="3"/>
  <c r="B61" i="3"/>
  <c r="B60" i="3"/>
  <c r="B59" i="3"/>
  <c r="B58" i="3"/>
  <c r="B56" i="3"/>
  <c r="B55" i="3"/>
  <c r="B54" i="3"/>
  <c r="B53" i="3"/>
  <c r="B52" i="3"/>
  <c r="B51" i="3"/>
  <c r="B50" i="3"/>
  <c r="B49" i="3"/>
  <c r="B48" i="3"/>
  <c r="B47" i="3"/>
  <c r="B46" i="3"/>
  <c r="B44" i="3"/>
  <c r="B43" i="3"/>
  <c r="B42" i="3"/>
  <c r="B41" i="3"/>
  <c r="B38" i="3"/>
  <c r="B37" i="3"/>
  <c r="B36" i="3"/>
  <c r="B35" i="3"/>
  <c r="B32" i="3"/>
  <c r="B31" i="3"/>
  <c r="B30" i="3"/>
  <c r="B29" i="3"/>
  <c r="B27" i="3"/>
  <c r="B26" i="3"/>
  <c r="B24" i="3"/>
  <c r="B23" i="3"/>
  <c r="B22" i="3"/>
  <c r="B21" i="3"/>
  <c r="B20" i="3"/>
  <c r="B19" i="3"/>
  <c r="B18" i="3"/>
  <c r="B16" i="3"/>
  <c r="B15" i="3"/>
  <c r="B14" i="3"/>
  <c r="B13" i="3"/>
  <c r="B12" i="3"/>
  <c r="B11" i="3"/>
  <c r="B10" i="3"/>
  <c r="B8" i="3"/>
  <c r="B6" i="3"/>
  <c r="A69" i="3"/>
  <c r="A68" i="3"/>
  <c r="A67" i="3"/>
  <c r="A66" i="3"/>
  <c r="A65" i="3"/>
  <c r="A64" i="3"/>
  <c r="A63" i="3"/>
  <c r="A62" i="3"/>
  <c r="A61" i="3"/>
  <c r="A60" i="3"/>
  <c r="A59" i="3"/>
  <c r="A58" i="3"/>
  <c r="A56" i="3"/>
  <c r="A55" i="3"/>
  <c r="A54" i="3"/>
  <c r="A53" i="3"/>
  <c r="A52" i="3"/>
  <c r="A51" i="3"/>
  <c r="A50" i="3"/>
  <c r="A49" i="3"/>
  <c r="A48" i="3"/>
  <c r="A47" i="3"/>
  <c r="A46" i="3"/>
  <c r="A44" i="3"/>
  <c r="A43" i="3"/>
  <c r="A42" i="3"/>
  <c r="A41" i="3"/>
  <c r="A38" i="3"/>
  <c r="A37" i="3"/>
  <c r="A36" i="3"/>
  <c r="A35" i="3"/>
  <c r="A32" i="3"/>
  <c r="A31" i="3"/>
  <c r="A30" i="3"/>
  <c r="A29" i="3"/>
  <c r="A27" i="3"/>
  <c r="A26" i="3"/>
  <c r="A24" i="3"/>
  <c r="A23" i="3"/>
  <c r="A22" i="3"/>
  <c r="A21" i="3"/>
  <c r="A20" i="3"/>
  <c r="A19" i="3"/>
  <c r="A18" i="3"/>
  <c r="A16" i="3"/>
  <c r="A15" i="3"/>
  <c r="A14" i="3"/>
  <c r="A13" i="3"/>
  <c r="A12" i="3"/>
  <c r="A11" i="3"/>
  <c r="A10" i="3"/>
  <c r="A9" i="3"/>
  <c r="A8" i="3"/>
  <c r="A6" i="3"/>
  <c r="C73" i="5" l="1"/>
  <c r="D72" i="5"/>
  <c r="E72" i="5"/>
  <c r="F73" i="5" l="1"/>
  <c r="D73" i="5"/>
  <c r="D75" i="5" s="1"/>
  <c r="E73" i="5"/>
  <c r="F72" i="5"/>
  <c r="D71" i="3"/>
  <c r="E26" i="1" s="1"/>
  <c r="D70" i="3"/>
  <c r="C71" i="2"/>
  <c r="C70" i="2"/>
  <c r="E75" i="5" l="1"/>
  <c r="F75" i="5"/>
  <c r="B77" i="5" s="1"/>
  <c r="B79" i="5" s="1"/>
  <c r="I29" i="1"/>
  <c r="B2" i="3"/>
  <c r="E22" i="1" l="1"/>
  <c r="E9" i="1"/>
  <c r="F5" i="5" s="1"/>
  <c r="D5" i="5" l="1"/>
  <c r="E5" i="5"/>
  <c r="C5" i="5" s="1"/>
  <c r="B2" i="2"/>
  <c r="E3" i="4"/>
  <c r="F4" i="4" s="1"/>
  <c r="E15" i="1"/>
  <c r="F6" i="4" l="1"/>
  <c r="F3" i="4"/>
  <c r="F5" i="4"/>
  <c r="E20" i="1"/>
  <c r="E24" i="1" s="1"/>
  <c r="E30" i="1" l="1"/>
  <c r="E32" i="1" s="1"/>
</calcChain>
</file>

<file path=xl/sharedStrings.xml><?xml version="1.0" encoding="utf-8"?>
<sst xmlns="http://schemas.openxmlformats.org/spreadsheetml/2006/main" count="235" uniqueCount="134">
  <si>
    <t>Calculation Date</t>
  </si>
  <si>
    <t xml:space="preserve">Revenue Source </t>
  </si>
  <si>
    <t>Base Revenue (Y/N)</t>
  </si>
  <si>
    <t xml:space="preserve">Amount </t>
  </si>
  <si>
    <t>Property Tax</t>
  </si>
  <si>
    <t>Other Taxes</t>
  </si>
  <si>
    <t>Sales and Gross Receipts Tax</t>
  </si>
  <si>
    <t xml:space="preserve">Selective Sales Tax </t>
  </si>
  <si>
    <t>Alcoholic Beverage</t>
  </si>
  <si>
    <t>Individual Income Tax</t>
  </si>
  <si>
    <t>Income Tax</t>
  </si>
  <si>
    <t>Corporate Income Tax</t>
  </si>
  <si>
    <t>Other</t>
  </si>
  <si>
    <t>Y</t>
  </si>
  <si>
    <t>Total</t>
  </si>
  <si>
    <t xml:space="preserve">Taxes </t>
  </si>
  <si>
    <t>Intergovernmental Revenue</t>
  </si>
  <si>
    <t>N</t>
  </si>
  <si>
    <t>Death and Gift Tax</t>
  </si>
  <si>
    <t>Documentary and Stock Transfer Tax</t>
  </si>
  <si>
    <t>Severance Tax</t>
  </si>
  <si>
    <t xml:space="preserve">Amount of tax collections for all taxes imposed by the government.  </t>
  </si>
  <si>
    <t>Interest Earnings</t>
  </si>
  <si>
    <t>Fines and Forfeitures</t>
  </si>
  <si>
    <t>Rents</t>
  </si>
  <si>
    <t>Royalties</t>
  </si>
  <si>
    <t>Private Donations</t>
  </si>
  <si>
    <t>Miscellaneous Other Revenue</t>
  </si>
  <si>
    <t>Growth Rate</t>
  </si>
  <si>
    <t xml:space="preserve">Actual Revenue </t>
  </si>
  <si>
    <t xml:space="preserve">Background Information </t>
  </si>
  <si>
    <t xml:space="preserve">1) </t>
  </si>
  <si>
    <t>Fiscal Year End</t>
  </si>
  <si>
    <t xml:space="preserve">January </t>
  </si>
  <si>
    <t>February</t>
  </si>
  <si>
    <t>March</t>
  </si>
  <si>
    <t>April</t>
  </si>
  <si>
    <t>May</t>
  </si>
  <si>
    <t>June</t>
  </si>
  <si>
    <t>July</t>
  </si>
  <si>
    <t>August</t>
  </si>
  <si>
    <t>September</t>
  </si>
  <si>
    <t>October</t>
  </si>
  <si>
    <t>November</t>
  </si>
  <si>
    <t>December</t>
  </si>
  <si>
    <t>Base Year Revenue</t>
  </si>
  <si>
    <t>Base Year Revenue Period</t>
  </si>
  <si>
    <t xml:space="preserve">2) </t>
  </si>
  <si>
    <t xml:space="preserve">Estimate Revenue </t>
  </si>
  <si>
    <t xml:space="preserve">3) </t>
  </si>
  <si>
    <t xml:space="preserve">4) </t>
  </si>
  <si>
    <t xml:space="preserve">5) </t>
  </si>
  <si>
    <t xml:space="preserve">Reduction in Revenue </t>
  </si>
  <si>
    <t xml:space="preserve">Number of Months </t>
  </si>
  <si>
    <t>Counterfactual Revenue</t>
  </si>
  <si>
    <t xml:space="preserve">Future Fiscal Year </t>
  </si>
  <si>
    <t xml:space="preserve">Revenue Reduction </t>
  </si>
  <si>
    <t>Revenue Reduction %</t>
  </si>
  <si>
    <t>Amusements Sales Tax</t>
  </si>
  <si>
    <t>Parimutuels Tax</t>
  </si>
  <si>
    <t>Motor Fuels Sales Tax</t>
  </si>
  <si>
    <t>Public Utilities Sales Tax</t>
  </si>
  <si>
    <t>Tobacco Products Tax</t>
  </si>
  <si>
    <t>Other Sales Tax</t>
  </si>
  <si>
    <t>Licensing and Permit Taxes</t>
  </si>
  <si>
    <t>Alcoholic Beverage Licensing and Permits</t>
  </si>
  <si>
    <t>Amusements Licensing and Permits</t>
  </si>
  <si>
    <t>Motor Vehicles Licensing and Permits</t>
  </si>
  <si>
    <t>Public Utilities Licensing and Permits</t>
  </si>
  <si>
    <t>Occupation and Business Licensing and Permits</t>
  </si>
  <si>
    <t>Other Licensing and Permits</t>
  </si>
  <si>
    <t xml:space="preserve">Amount of revenue in form of grants, share of taxes imposed by others, PILOTs, or reimbursement for services </t>
  </si>
  <si>
    <t>From Other Local Governments</t>
  </si>
  <si>
    <t>From the State</t>
  </si>
  <si>
    <t>From the Federal Government</t>
  </si>
  <si>
    <t xml:space="preserve">Other Revenue </t>
  </si>
  <si>
    <t>Amount of other revenue excluding any refunds or transfers between funds</t>
  </si>
  <si>
    <t xml:space="preserve">Utility Sales Revenue </t>
  </si>
  <si>
    <t xml:space="preserve">Water Supply System </t>
  </si>
  <si>
    <t>Electric Power System</t>
  </si>
  <si>
    <t xml:space="preserve">Gas Supply System </t>
  </si>
  <si>
    <t xml:space="preserve">Transit or Bus System </t>
  </si>
  <si>
    <t>Sewerage Charges</t>
  </si>
  <si>
    <t>Refuse Collection, Disposal, and Recycling Charges</t>
  </si>
  <si>
    <t>Parks and Recreation Charges</t>
  </si>
  <si>
    <t>Airports</t>
  </si>
  <si>
    <t>Hospital Charges</t>
  </si>
  <si>
    <t xml:space="preserve">Parking Facilities </t>
  </si>
  <si>
    <t>Housing Project Rentals</t>
  </si>
  <si>
    <t>Highways and Other Roads</t>
  </si>
  <si>
    <t xml:space="preserve">Sea and Inland Port Facilities </t>
  </si>
  <si>
    <t>Miscellaneous Commercial Activities Operated</t>
  </si>
  <si>
    <t>Receipts from Sale of Property and Other Capital Assets</t>
  </si>
  <si>
    <t>User Charges and Fees</t>
  </si>
  <si>
    <t>Other Revenue</t>
  </si>
  <si>
    <t>Total Included in Base Revenue</t>
  </si>
  <si>
    <t xml:space="preserve">From the State and Financed from Federal Grants </t>
  </si>
  <si>
    <t>Fiscal Year Ended</t>
  </si>
  <si>
    <t>Base Year Revenue Worksheet</t>
  </si>
  <si>
    <t>Actual Revenue Worksheet</t>
  </si>
  <si>
    <t>Base Revenue</t>
  </si>
  <si>
    <t xml:space="preserve">Notes: </t>
  </si>
  <si>
    <t>FY used for base year calculation</t>
  </si>
  <si>
    <t xml:space="preserve">Use Worksheet to Calculate </t>
  </si>
  <si>
    <t>Summary</t>
  </si>
  <si>
    <t>Growth Rate Calculation</t>
  </si>
  <si>
    <t xml:space="preserve">Growth Rate </t>
  </si>
  <si>
    <t xml:space="preserve">Average Growth Rate </t>
  </si>
  <si>
    <t xml:space="preserve">Growth Rate Used for Calculation </t>
  </si>
  <si>
    <t xml:space="preserve">Future </t>
  </si>
  <si>
    <t>General Sales and Use Tax</t>
  </si>
  <si>
    <t xml:space="preserve">12 Months Period Prior to </t>
  </si>
  <si>
    <t>Months between Base Year and Calculation Date</t>
  </si>
  <si>
    <t>Estimated Revenue Without Pandemic</t>
  </si>
  <si>
    <t>FY Ended</t>
  </si>
  <si>
    <t xml:space="preserve"> (Y/N)</t>
  </si>
  <si>
    <t>Special Assessments</t>
  </si>
  <si>
    <t>Building/Construction Permits</t>
  </si>
  <si>
    <t>Proceeds from Issuance of Debt</t>
  </si>
  <si>
    <t>Trust Revenue</t>
  </si>
  <si>
    <t>Refunds and Other Correcting Transactions</t>
  </si>
  <si>
    <t>Total Actual Base Revenue</t>
  </si>
  <si>
    <t>ARPA Revenue Replacement Calculator</t>
  </si>
  <si>
    <t>Sale of Retail or Wholesale Liquor*</t>
  </si>
  <si>
    <t>*  "116 The interim final rule would define tax revenue in a manner consistent with the Census Bureau’s definition of tax revenue, with certain changes (i.e., inclusion of revenue from liquor stores and certain intergovernmental transfers)."  GFOA confirmed with Treasury that “Liquor Store Revenue” refers to gross receipts, which includes revenue and any applicable taxes. The Footnote is intended to clarify that “Liquor Store Revenue” is treated as “Tax Revenue” and would be included in Base Revenue.</t>
  </si>
  <si>
    <t>Fiscal or Calendar Year</t>
  </si>
  <si>
    <t>Calendar</t>
  </si>
  <si>
    <t xml:space="preserve">Future Fiscal Year End </t>
  </si>
  <si>
    <t>ARPA allows measuring calendar or fiscal year</t>
  </si>
  <si>
    <t>Select date for end of period to calculate loss</t>
  </si>
  <si>
    <t>Period Ended</t>
  </si>
  <si>
    <t>NOTE: This form is only required if annual  revenue growth prior to the pandemic exceeds 5.2%.  If not, 5.2% rate of growth will be used</t>
  </si>
  <si>
    <t>Actual Revenue</t>
  </si>
  <si>
    <r>
      <t>Base Year</t>
    </r>
    <r>
      <rPr>
        <sz val="8"/>
        <color theme="1"/>
        <rFont val="Calibri"/>
        <family val="2"/>
        <scheme val="minor"/>
      </rPr>
      <t xml:space="preserve"> (for Reference)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</si>
</sst>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b/>
      <sz val="18"/>
      <color theme="1"/>
      <name val="Calibri"/>
      <family val="2"/>
      <scheme val="minor"/>
    </font>
    <font>
      <b/>
      <sz val="20"/>
      <color rgb="FF004E95"/>
      <name val="Calibri"/>
      <family val="2"/>
      <scheme val="minor"/>
    </font>
    <font>
      <sz val="10"/>
      <color rgb="FF202124"/>
      <name val="Arial"/>
      <family val="2"/>
    </font>
    <font>
      <b/>
      <sz val="11"/>
      <color rgb="FF004E95"/>
      <name val="Calibri"/>
      <family val="2"/>
      <scheme val="minor"/>
    </font>
    <font>
      <b/>
      <sz val="22"/>
      <color theme="0"/>
      <name val="Calibri"/>
      <family val="2"/>
      <scheme val="minor"/>
    </font>
    <font>
      <b/>
      <sz val="16"/>
      <color rgb="FF004E95"/>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sz val="12"/>
      <color theme="1"/>
      <name val="Calibri"/>
      <family val="2"/>
      <scheme val="minor"/>
    </font>
    <font>
      <b/>
      <sz val="12"/>
      <color theme="0"/>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4E95"/>
        <bgColor indexed="64"/>
      </patternFill>
    </fill>
    <fill>
      <patternFill patternType="solid">
        <fgColor rgb="FF3ACDE8"/>
        <bgColor indexed="64"/>
      </patternFill>
    </fill>
    <fill>
      <patternFill patternType="solid">
        <fgColor theme="0" tint="-0.34998626667073579"/>
        <bgColor indexed="64"/>
      </patternFill>
    </fill>
    <fill>
      <patternFill patternType="solid">
        <fgColor rgb="FF16E6B6"/>
        <bgColor indexed="64"/>
      </patternFill>
    </fill>
    <fill>
      <patternFill patternType="solid">
        <fgColor rgb="FFFFD800"/>
        <bgColor indexed="64"/>
      </patternFill>
    </fill>
    <fill>
      <patternFill patternType="solid">
        <fgColor rgb="FFFFC000"/>
        <bgColor indexed="64"/>
      </patternFill>
    </fill>
    <fill>
      <patternFill patternType="solid">
        <fgColor rgb="FFFFFFCC"/>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thick">
        <color rgb="FF004E95"/>
      </left>
      <right/>
      <top style="thick">
        <color rgb="FF004E95"/>
      </top>
      <bottom style="thick">
        <color rgb="FF004E95"/>
      </bottom>
      <diagonal/>
    </border>
    <border>
      <left/>
      <right/>
      <top style="thick">
        <color rgb="FF004E95"/>
      </top>
      <bottom style="thick">
        <color rgb="FF004E95"/>
      </bottom>
      <diagonal/>
    </border>
    <border>
      <left/>
      <right style="thick">
        <color rgb="FF004E95"/>
      </right>
      <top style="thick">
        <color rgb="FF004E95"/>
      </top>
      <bottom style="thick">
        <color rgb="FF004E95"/>
      </bottom>
      <diagonal/>
    </border>
    <border>
      <left/>
      <right/>
      <top/>
      <bottom style="thick">
        <color rgb="FF004E95"/>
      </bottom>
      <diagonal/>
    </border>
    <border>
      <left style="medium">
        <color rgb="FF004E95"/>
      </left>
      <right/>
      <top style="medium">
        <color rgb="FF004E95"/>
      </top>
      <bottom/>
      <diagonal/>
    </border>
    <border>
      <left/>
      <right/>
      <top style="medium">
        <color rgb="FF004E95"/>
      </top>
      <bottom/>
      <diagonal/>
    </border>
    <border>
      <left/>
      <right style="medium">
        <color rgb="FF004E95"/>
      </right>
      <top style="medium">
        <color rgb="FF004E95"/>
      </top>
      <bottom/>
      <diagonal/>
    </border>
    <border>
      <left style="medium">
        <color rgb="FF004E95"/>
      </left>
      <right/>
      <top/>
      <bottom/>
      <diagonal/>
    </border>
    <border>
      <left/>
      <right style="medium">
        <color rgb="FF004E95"/>
      </right>
      <top/>
      <bottom/>
      <diagonal/>
    </border>
    <border>
      <left style="medium">
        <color rgb="FF004E95"/>
      </left>
      <right/>
      <top/>
      <bottom style="medium">
        <color rgb="FF004E95"/>
      </bottom>
      <diagonal/>
    </border>
    <border>
      <left/>
      <right/>
      <top/>
      <bottom style="medium">
        <color rgb="FF004E95"/>
      </bottom>
      <diagonal/>
    </border>
    <border>
      <left/>
      <right style="medium">
        <color rgb="FF004E95"/>
      </right>
      <top/>
      <bottom style="medium">
        <color rgb="FF004E95"/>
      </bottom>
      <diagonal/>
    </border>
    <border>
      <left style="medium">
        <color rgb="FF004E95"/>
      </left>
      <right/>
      <top style="medium">
        <color rgb="FF004E95"/>
      </top>
      <bottom style="medium">
        <color rgb="FF004E95"/>
      </bottom>
      <diagonal/>
    </border>
    <border>
      <left/>
      <right/>
      <top style="medium">
        <color rgb="FF004E95"/>
      </top>
      <bottom style="medium">
        <color rgb="FF004E95"/>
      </bottom>
      <diagonal/>
    </border>
    <border>
      <left/>
      <right style="medium">
        <color rgb="FF004E95"/>
      </right>
      <top style="medium">
        <color rgb="FF004E95"/>
      </top>
      <bottom style="medium">
        <color rgb="FF004E95"/>
      </bottom>
      <diagonal/>
    </border>
    <border>
      <left style="thick">
        <color rgb="FF004E95"/>
      </left>
      <right/>
      <top/>
      <bottom/>
      <diagonal/>
    </border>
    <border>
      <left/>
      <right style="thick">
        <color rgb="FF004E95"/>
      </right>
      <top/>
      <bottom/>
      <diagonal/>
    </border>
    <border>
      <left style="thick">
        <color rgb="FF004E95"/>
      </left>
      <right/>
      <top/>
      <bottom style="thick">
        <color rgb="FF004E95"/>
      </bottom>
      <diagonal/>
    </border>
    <border>
      <left/>
      <right style="thick">
        <color rgb="FF004E95"/>
      </right>
      <top/>
      <bottom style="thick">
        <color rgb="FF004E95"/>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cellStyleXfs>
  <cellXfs count="119">
    <xf numFmtId="0" fontId="0" fillId="0" borderId="0" xfId="0"/>
    <xf numFmtId="0" fontId="0" fillId="0" borderId="0" xfId="0" applyFill="1"/>
    <xf numFmtId="0" fontId="1" fillId="0" borderId="0" xfId="0" applyFont="1"/>
    <xf numFmtId="0" fontId="0" fillId="0" borderId="1" xfId="0" applyBorder="1"/>
    <xf numFmtId="0" fontId="4" fillId="0" borderId="0" xfId="0" applyFont="1"/>
    <xf numFmtId="14" fontId="0" fillId="0" borderId="0" xfId="0" applyNumberFormat="1"/>
    <xf numFmtId="14" fontId="0" fillId="0" borderId="1" xfId="0" applyNumberFormat="1" applyBorder="1"/>
    <xf numFmtId="14" fontId="0" fillId="0" borderId="0" xfId="0" applyNumberFormat="1" applyBorder="1"/>
    <xf numFmtId="164" fontId="0" fillId="0" borderId="1" xfId="2" applyNumberFormat="1" applyFont="1" applyBorder="1"/>
    <xf numFmtId="164" fontId="0" fillId="0" borderId="0" xfId="2" applyNumberFormat="1" applyFont="1" applyBorder="1"/>
    <xf numFmtId="14" fontId="7" fillId="0" borderId="0" xfId="0" applyNumberFormat="1" applyFont="1"/>
    <xf numFmtId="0" fontId="0" fillId="0" borderId="0" xfId="0" applyAlignment="1">
      <alignment wrapText="1"/>
    </xf>
    <xf numFmtId="0" fontId="8" fillId="0" borderId="2" xfId="0" applyFont="1" applyFill="1" applyBorder="1" applyAlignment="1">
      <alignment wrapText="1"/>
    </xf>
    <xf numFmtId="0" fontId="8" fillId="0" borderId="3" xfId="0" applyFont="1" applyFill="1" applyBorder="1" applyAlignment="1">
      <alignment wrapText="1"/>
    </xf>
    <xf numFmtId="0" fontId="9" fillId="6" borderId="2" xfId="0" applyFont="1" applyFill="1" applyBorder="1"/>
    <xf numFmtId="0" fontId="10" fillId="0" borderId="0" xfId="0" applyFont="1"/>
    <xf numFmtId="0" fontId="1" fillId="0" borderId="0" xfId="0" applyFont="1" applyAlignment="1">
      <alignment horizontal="right"/>
    </xf>
    <xf numFmtId="0" fontId="8" fillId="0" borderId="4" xfId="0" applyFont="1" applyFill="1" applyBorder="1" applyAlignment="1">
      <alignment horizontal="right" wrapText="1"/>
    </xf>
    <xf numFmtId="14" fontId="1" fillId="10" borderId="0" xfId="0" applyNumberFormat="1" applyFont="1" applyFill="1"/>
    <xf numFmtId="164" fontId="1" fillId="0" borderId="1" xfId="2" applyNumberFormat="1" applyFont="1" applyBorder="1"/>
    <xf numFmtId="0" fontId="13" fillId="0" borderId="0" xfId="3" applyFill="1" applyAlignment="1">
      <alignment horizontal="right" vertical="top"/>
    </xf>
    <xf numFmtId="14" fontId="8" fillId="0" borderId="4" xfId="0" applyNumberFormat="1" applyFont="1" applyFill="1" applyBorder="1" applyAlignment="1">
      <alignment horizontal="right" wrapText="1"/>
    </xf>
    <xf numFmtId="0" fontId="4" fillId="9" borderId="0" xfId="0" applyFont="1" applyFill="1"/>
    <xf numFmtId="0" fontId="16" fillId="0" borderId="0" xfId="0" applyFont="1"/>
    <xf numFmtId="0" fontId="16" fillId="11" borderId="0" xfId="0" applyFont="1" applyFill="1" applyAlignment="1">
      <alignment horizontal="right"/>
    </xf>
    <xf numFmtId="0" fontId="16" fillId="4" borderId="0" xfId="0" applyFont="1" applyFill="1" applyAlignment="1">
      <alignment horizontal="right"/>
    </xf>
    <xf numFmtId="0" fontId="16" fillId="9" borderId="0" xfId="0" applyFont="1" applyFill="1"/>
    <xf numFmtId="164" fontId="4" fillId="4" borderId="0" xfId="2" applyNumberFormat="1" applyFont="1" applyFill="1"/>
    <xf numFmtId="164" fontId="4" fillId="11" borderId="0" xfId="2" applyNumberFormat="1" applyFont="1" applyFill="1"/>
    <xf numFmtId="164" fontId="16" fillId="9" borderId="0" xfId="2" applyNumberFormat="1" applyFont="1" applyFill="1"/>
    <xf numFmtId="165" fontId="0" fillId="0" borderId="1" xfId="1" applyNumberFormat="1" applyFont="1" applyBorder="1"/>
    <xf numFmtId="165" fontId="1" fillId="0" borderId="1" xfId="1" applyNumberFormat="1" applyFont="1" applyBorder="1"/>
    <xf numFmtId="0" fontId="8" fillId="0" borderId="3" xfId="0" applyFont="1" applyFill="1" applyBorder="1" applyAlignment="1">
      <alignment horizontal="center" wrapText="1"/>
    </xf>
    <xf numFmtId="14" fontId="8" fillId="0" borderId="3" xfId="0" applyNumberFormat="1" applyFont="1" applyFill="1" applyBorder="1" applyAlignment="1">
      <alignment horizontal="right" wrapText="1"/>
    </xf>
    <xf numFmtId="0" fontId="0" fillId="12" borderId="1" xfId="0" applyFill="1" applyBorder="1" applyProtection="1">
      <protection locked="0"/>
    </xf>
    <xf numFmtId="14" fontId="0" fillId="12" borderId="1" xfId="0" applyNumberFormat="1" applyFill="1" applyBorder="1" applyProtection="1">
      <protection locked="0"/>
    </xf>
    <xf numFmtId="0" fontId="0" fillId="0" borderId="0" xfId="0" applyBorder="1"/>
    <xf numFmtId="0" fontId="11" fillId="0" borderId="0" xfId="0" applyFont="1" applyBorder="1"/>
    <xf numFmtId="0" fontId="1" fillId="0" borderId="0" xfId="0" applyFont="1" applyBorder="1"/>
    <xf numFmtId="0" fontId="1" fillId="8" borderId="0" xfId="0" applyFont="1" applyFill="1" applyBorder="1"/>
    <xf numFmtId="0" fontId="17" fillId="0" borderId="0" xfId="0" applyFont="1" applyBorder="1"/>
    <xf numFmtId="0" fontId="0" fillId="6" borderId="6" xfId="0" applyFill="1" applyBorder="1"/>
    <xf numFmtId="0" fontId="0" fillId="6" borderId="7" xfId="0" applyFill="1" applyBorder="1"/>
    <xf numFmtId="0" fontId="0" fillId="6" borderId="8" xfId="0" applyFill="1" applyBorder="1"/>
    <xf numFmtId="0" fontId="4" fillId="0" borderId="9" xfId="0" applyFont="1" applyBorder="1"/>
    <xf numFmtId="0" fontId="0" fillId="0" borderId="10" xfId="0" applyBorder="1"/>
    <xf numFmtId="0" fontId="0" fillId="0" borderId="9" xfId="0" applyBorder="1"/>
    <xf numFmtId="0" fontId="1" fillId="0" borderId="9" xfId="0" applyFont="1" applyBorder="1"/>
    <xf numFmtId="0" fontId="0" fillId="6" borderId="11" xfId="0" applyFill="1" applyBorder="1"/>
    <xf numFmtId="0" fontId="0" fillId="6" borderId="12" xfId="0" applyFill="1" applyBorder="1"/>
    <xf numFmtId="0" fontId="0" fillId="6" borderId="13" xfId="0" applyFill="1" applyBorder="1"/>
    <xf numFmtId="0" fontId="0" fillId="6" borderId="14" xfId="0" applyFill="1" applyBorder="1"/>
    <xf numFmtId="0" fontId="0" fillId="6" borderId="15" xfId="0" applyFill="1" applyBorder="1"/>
    <xf numFmtId="0" fontId="0" fillId="6" borderId="16" xfId="0" applyFill="1" applyBorder="1"/>
    <xf numFmtId="0" fontId="13" fillId="9" borderId="0" xfId="3" applyFill="1" applyBorder="1"/>
    <xf numFmtId="0" fontId="0" fillId="9" borderId="0" xfId="0" applyFill="1" applyBorder="1"/>
    <xf numFmtId="0" fontId="0" fillId="9" borderId="10" xfId="0" applyFill="1" applyBorder="1"/>
    <xf numFmtId="0" fontId="13" fillId="7" borderId="0" xfId="3" applyFill="1" applyBorder="1"/>
    <xf numFmtId="0" fontId="0" fillId="7" borderId="0" xfId="0" applyFill="1" applyBorder="1"/>
    <xf numFmtId="0" fontId="0" fillId="7" borderId="10" xfId="0" applyFill="1" applyBorder="1"/>
    <xf numFmtId="0" fontId="0" fillId="8" borderId="0" xfId="0" applyFill="1" applyBorder="1"/>
    <xf numFmtId="165" fontId="0" fillId="0" borderId="0" xfId="0" applyNumberFormat="1" applyBorder="1"/>
    <xf numFmtId="0" fontId="13" fillId="11" borderId="0" xfId="3" applyFill="1" applyBorder="1"/>
    <xf numFmtId="0" fontId="0" fillId="11" borderId="0" xfId="0" applyFill="1" applyBorder="1"/>
    <xf numFmtId="0" fontId="0" fillId="11" borderId="10" xfId="0" applyFill="1" applyBorder="1"/>
    <xf numFmtId="0" fontId="12" fillId="0" borderId="0" xfId="0" applyFont="1" applyBorder="1"/>
    <xf numFmtId="0" fontId="12" fillId="0" borderId="0" xfId="0" applyFont="1" applyBorder="1" applyAlignment="1">
      <alignment horizontal="right"/>
    </xf>
    <xf numFmtId="14" fontId="12" fillId="0" borderId="10" xfId="0" applyNumberFormat="1" applyFont="1" applyBorder="1"/>
    <xf numFmtId="0" fontId="0" fillId="0" borderId="11" xfId="0" applyBorder="1"/>
    <xf numFmtId="0" fontId="0" fillId="0" borderId="12" xfId="0" applyBorder="1"/>
    <xf numFmtId="0" fontId="0" fillId="0" borderId="13" xfId="0" applyBorder="1"/>
    <xf numFmtId="0" fontId="1" fillId="3" borderId="17" xfId="0" applyFont="1" applyFill="1" applyBorder="1"/>
    <xf numFmtId="0" fontId="0" fillId="3" borderId="0" xfId="0" applyFill="1" applyBorder="1"/>
    <xf numFmtId="44" fontId="0" fillId="3" borderId="18" xfId="1" applyFont="1" applyFill="1" applyBorder="1"/>
    <xf numFmtId="0" fontId="0" fillId="0" borderId="17" xfId="0" applyBorder="1" applyAlignment="1">
      <alignment horizontal="left" indent="2"/>
    </xf>
    <xf numFmtId="165" fontId="0" fillId="12" borderId="18" xfId="1" applyNumberFormat="1" applyFont="1" applyFill="1" applyBorder="1" applyProtection="1">
      <protection locked="0"/>
    </xf>
    <xf numFmtId="165" fontId="0" fillId="3" borderId="18" xfId="1" applyNumberFormat="1" applyFont="1" applyFill="1" applyBorder="1"/>
    <xf numFmtId="0" fontId="0" fillId="5" borderId="17" xfId="0" applyFill="1" applyBorder="1" applyAlignment="1">
      <alignment horizontal="left" indent="2"/>
    </xf>
    <xf numFmtId="0" fontId="0" fillId="4" borderId="0" xfId="0" applyFill="1" applyBorder="1"/>
    <xf numFmtId="165" fontId="0" fillId="4" borderId="18" xfId="1" applyNumberFormat="1" applyFont="1" applyFill="1" applyBorder="1"/>
    <xf numFmtId="0" fontId="0" fillId="0" borderId="17" xfId="0" applyBorder="1" applyAlignment="1">
      <alignment horizontal="left" indent="4"/>
    </xf>
    <xf numFmtId="0" fontId="1" fillId="3" borderId="17" xfId="0" applyFont="1" applyFill="1" applyBorder="1" applyAlignment="1">
      <alignment horizontal="left"/>
    </xf>
    <xf numFmtId="0" fontId="0" fillId="0" borderId="17" xfId="0" applyFont="1" applyBorder="1" applyAlignment="1">
      <alignment horizontal="left" indent="2"/>
    </xf>
    <xf numFmtId="0" fontId="5" fillId="8" borderId="17" xfId="0" applyFont="1" applyFill="1" applyBorder="1"/>
    <xf numFmtId="165" fontId="14" fillId="8" borderId="18" xfId="1" applyNumberFormat="1" applyFont="1" applyFill="1" applyBorder="1"/>
    <xf numFmtId="0" fontId="5" fillId="9" borderId="19" xfId="0" applyFont="1" applyFill="1" applyBorder="1"/>
    <xf numFmtId="0" fontId="0" fillId="9" borderId="5" xfId="0" applyFill="1" applyBorder="1"/>
    <xf numFmtId="165" fontId="14" fillId="9" borderId="20" xfId="1" applyNumberFormat="1" applyFont="1" applyFill="1" applyBorder="1"/>
    <xf numFmtId="44" fontId="0" fillId="3" borderId="18" xfId="1" applyFont="1" applyFill="1" applyBorder="1" applyProtection="1"/>
    <xf numFmtId="0" fontId="0" fillId="0" borderId="0" xfId="0" applyBorder="1" applyAlignment="1">
      <alignment horizontal="left"/>
    </xf>
    <xf numFmtId="165" fontId="0" fillId="12" borderId="0" xfId="1" applyNumberFormat="1" applyFont="1" applyFill="1" applyBorder="1" applyProtection="1">
      <protection locked="0"/>
    </xf>
    <xf numFmtId="165" fontId="0" fillId="0" borderId="18" xfId="1" applyNumberFormat="1" applyFont="1" applyBorder="1" applyProtection="1"/>
    <xf numFmtId="44" fontId="0" fillId="4" borderId="18" xfId="1" applyFont="1" applyFill="1" applyBorder="1" applyProtection="1"/>
    <xf numFmtId="0" fontId="1" fillId="2" borderId="17" xfId="0" applyFont="1" applyFill="1" applyBorder="1" applyAlignment="1">
      <alignment horizontal="left"/>
    </xf>
    <xf numFmtId="0" fontId="0" fillId="2" borderId="0" xfId="0" applyFill="1" applyBorder="1"/>
    <xf numFmtId="44" fontId="0" fillId="2" borderId="18" xfId="1" applyFont="1" applyFill="1" applyBorder="1" applyProtection="1"/>
    <xf numFmtId="0" fontId="4" fillId="8" borderId="17" xfId="0" applyFont="1" applyFill="1" applyBorder="1"/>
    <xf numFmtId="165" fontId="14" fillId="8" borderId="0" xfId="1" applyNumberFormat="1" applyFont="1" applyFill="1" applyBorder="1"/>
    <xf numFmtId="0" fontId="15" fillId="6" borderId="19" xfId="0" applyFont="1" applyFill="1" applyBorder="1"/>
    <xf numFmtId="0" fontId="3" fillId="6" borderId="5" xfId="0" applyFont="1" applyFill="1" applyBorder="1"/>
    <xf numFmtId="165" fontId="15" fillId="6" borderId="5" xfId="1" applyNumberFormat="1" applyFont="1" applyFill="1" applyBorder="1"/>
    <xf numFmtId="165" fontId="15" fillId="6" borderId="20" xfId="1" applyNumberFormat="1" applyFont="1" applyFill="1" applyBorder="1"/>
    <xf numFmtId="44" fontId="0" fillId="4" borderId="18" xfId="1" applyFont="1" applyFill="1" applyBorder="1"/>
    <xf numFmtId="44" fontId="0" fillId="2" borderId="18" xfId="1" applyFont="1" applyFill="1" applyBorder="1"/>
    <xf numFmtId="0" fontId="5" fillId="10" borderId="19" xfId="0" applyFont="1" applyFill="1" applyBorder="1"/>
    <xf numFmtId="0" fontId="0" fillId="10" borderId="5" xfId="0" applyFill="1" applyBorder="1"/>
    <xf numFmtId="165" fontId="0" fillId="8" borderId="18" xfId="1" applyNumberFormat="1" applyFont="1" applyFill="1" applyBorder="1"/>
    <xf numFmtId="165" fontId="0" fillId="10" borderId="20" xfId="1" applyNumberFormat="1" applyFont="1" applyFill="1" applyBorder="1"/>
    <xf numFmtId="0" fontId="17" fillId="0" borderId="0" xfId="0" applyFont="1"/>
    <xf numFmtId="44" fontId="0" fillId="3" borderId="0" xfId="1" applyFont="1" applyFill="1" applyBorder="1"/>
    <xf numFmtId="165" fontId="0" fillId="8" borderId="0" xfId="1" applyNumberFormat="1" applyFont="1" applyFill="1" applyBorder="1"/>
    <xf numFmtId="165" fontId="0" fillId="0" borderId="0" xfId="1" applyNumberFormat="1" applyFont="1" applyBorder="1" applyAlignment="1">
      <alignment horizontal="left"/>
    </xf>
    <xf numFmtId="165" fontId="0" fillId="4" borderId="0" xfId="1" applyNumberFormat="1" applyFont="1" applyFill="1" applyBorder="1"/>
    <xf numFmtId="0" fontId="17" fillId="3" borderId="0" xfId="0" applyFont="1" applyFill="1" applyBorder="1"/>
    <xf numFmtId="0" fontId="6" fillId="0" borderId="0" xfId="0" applyFont="1" applyAlignment="1">
      <alignment horizontal="left"/>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18" fillId="0" borderId="0" xfId="0" applyFont="1" applyAlignment="1">
      <alignment horizontal="left" wrapText="1"/>
    </xf>
    <xf numFmtId="0" fontId="1" fillId="11" borderId="5"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2">
    <dxf>
      <fill>
        <patternFill>
          <bgColor rgb="FFFF8B8B"/>
        </patternFill>
      </fill>
    </dxf>
    <dxf>
      <fill>
        <patternFill>
          <bgColor rgb="FFFF8B8B"/>
        </patternFill>
      </fill>
    </dxf>
  </dxfs>
  <tableStyles count="0" defaultTableStyle="TableStyleMedium2" defaultPivotStyle="PivotStyleLight16"/>
  <colors>
    <mruColors>
      <color rgb="FF004E95"/>
      <color rgb="FFFFFFCC"/>
      <color rgb="FF3ACDE8"/>
      <color rgb="FF16E6B6"/>
      <color rgb="FFFF8B8B"/>
      <color rgb="FFFFD8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15241</xdr:rowOff>
    </xdr:from>
    <xdr:to>
      <xdr:col>2</xdr:col>
      <xdr:colOff>143692</xdr:colOff>
      <xdr:row>2</xdr:row>
      <xdr:rowOff>137161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15241"/>
          <a:ext cx="418012" cy="487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990600</xdr:colOff>
      <xdr:row>0</xdr:row>
      <xdr:rowOff>83820</xdr:rowOff>
    </xdr:from>
    <xdr:to>
      <xdr:col>2</xdr:col>
      <xdr:colOff>1486989</xdr:colOff>
      <xdr:row>1</xdr:row>
      <xdr:rowOff>243840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4560" y="83820"/>
          <a:ext cx="496389" cy="5791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647700</xdr:colOff>
      <xdr:row>0</xdr:row>
      <xdr:rowOff>76200</xdr:rowOff>
    </xdr:from>
    <xdr:to>
      <xdr:col>6</xdr:col>
      <xdr:colOff>14152</xdr:colOff>
      <xdr:row>1</xdr:row>
      <xdr:rowOff>144780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4820" y="76200"/>
          <a:ext cx="418012" cy="487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1036320</xdr:colOff>
      <xdr:row>0</xdr:row>
      <xdr:rowOff>68580</xdr:rowOff>
    </xdr:from>
    <xdr:to>
      <xdr:col>3</xdr:col>
      <xdr:colOff>1532709</xdr:colOff>
      <xdr:row>1</xdr:row>
      <xdr:rowOff>228600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0280" y="68580"/>
          <a:ext cx="496389" cy="579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4E95"/>
  </sheetPr>
  <dimension ref="A1:M33"/>
  <sheetViews>
    <sheetView showGridLines="0" tabSelected="1" zoomScaleNormal="100" workbookViewId="0">
      <selection activeCell="A5" sqref="A5"/>
    </sheetView>
  </sheetViews>
  <sheetFormatPr defaultRowHeight="15" x14ac:dyDescent="0.25"/>
  <cols>
    <col min="1" max="1" width="2.5703125" customWidth="1"/>
    <col min="2" max="3" width="3.28515625" customWidth="1"/>
    <col min="4" max="4" width="15.85546875" customWidth="1"/>
    <col min="5" max="5" width="26.42578125" customWidth="1"/>
    <col min="6" max="6" width="3.28515625" customWidth="1"/>
    <col min="9" max="9" width="22.28515625" customWidth="1"/>
  </cols>
  <sheetData>
    <row r="1" spans="1:13" x14ac:dyDescent="0.25">
      <c r="D1" s="114" t="s">
        <v>122</v>
      </c>
      <c r="E1" s="114"/>
      <c r="F1" s="114"/>
      <c r="G1" s="114"/>
      <c r="H1" s="114"/>
      <c r="I1" s="114"/>
      <c r="J1" s="114"/>
      <c r="K1" s="114"/>
      <c r="L1" s="114"/>
      <c r="M1" s="114"/>
    </row>
    <row r="2" spans="1:13" x14ac:dyDescent="0.25">
      <c r="D2" s="114"/>
      <c r="E2" s="114"/>
      <c r="F2" s="114"/>
      <c r="G2" s="114"/>
      <c r="H2" s="114"/>
      <c r="I2" s="114"/>
      <c r="J2" s="114"/>
      <c r="K2" s="114"/>
      <c r="L2" s="114"/>
      <c r="M2" s="114"/>
    </row>
    <row r="3" spans="1:13" ht="15.75" thickBot="1" x14ac:dyDescent="0.3"/>
    <row r="4" spans="1:13" x14ac:dyDescent="0.25">
      <c r="A4" s="41"/>
      <c r="B4" s="42"/>
      <c r="C4" s="42"/>
      <c r="D4" s="42"/>
      <c r="E4" s="42"/>
      <c r="F4" s="42"/>
      <c r="G4" s="42"/>
      <c r="H4" s="42"/>
      <c r="I4" s="43"/>
      <c r="J4" s="1"/>
      <c r="K4" s="1"/>
      <c r="L4" s="1"/>
      <c r="M4" s="1"/>
    </row>
    <row r="5" spans="1:13" ht="18.75" x14ac:dyDescent="0.3">
      <c r="A5" s="44" t="s">
        <v>30</v>
      </c>
      <c r="B5" s="36"/>
      <c r="C5" s="36"/>
      <c r="D5" s="36"/>
      <c r="E5" s="36"/>
      <c r="F5" s="36"/>
      <c r="G5" s="36"/>
      <c r="H5" s="36"/>
      <c r="I5" s="45"/>
      <c r="J5" s="1"/>
      <c r="K5" s="1"/>
      <c r="L5" s="1"/>
      <c r="M5" s="1"/>
    </row>
    <row r="6" spans="1:13" ht="15.75" thickBot="1" x14ac:dyDescent="0.3">
      <c r="A6" s="46"/>
      <c r="B6" s="36"/>
      <c r="C6" s="36"/>
      <c r="D6" s="36"/>
      <c r="E6" s="36"/>
      <c r="F6" s="36"/>
      <c r="G6" s="37" t="s">
        <v>101</v>
      </c>
      <c r="H6" s="36"/>
      <c r="I6" s="45"/>
      <c r="J6" s="1"/>
      <c r="K6" s="1"/>
      <c r="L6" s="1"/>
      <c r="M6" s="1"/>
    </row>
    <row r="7" spans="1:13" ht="15.75" thickBot="1" x14ac:dyDescent="0.3">
      <c r="A7" s="47" t="s">
        <v>31</v>
      </c>
      <c r="B7" s="38" t="s">
        <v>32</v>
      </c>
      <c r="C7" s="38"/>
      <c r="D7" s="38"/>
      <c r="E7" s="34" t="s">
        <v>38</v>
      </c>
      <c r="F7" s="36"/>
      <c r="G7" s="36"/>
      <c r="H7" s="36"/>
      <c r="I7" s="45"/>
      <c r="J7" s="1"/>
      <c r="K7" s="1"/>
      <c r="L7" s="1"/>
      <c r="M7" s="1"/>
    </row>
    <row r="8" spans="1:13" ht="15.75" thickBot="1" x14ac:dyDescent="0.3">
      <c r="A8" s="46"/>
      <c r="B8" s="36"/>
      <c r="C8" s="36"/>
      <c r="D8" s="36"/>
      <c r="E8" s="36"/>
      <c r="F8" s="36"/>
      <c r="G8" s="36"/>
      <c r="H8" s="36"/>
      <c r="I8" s="45"/>
      <c r="J8" s="1"/>
      <c r="K8" s="1"/>
      <c r="L8" s="1"/>
      <c r="M8" s="1"/>
    </row>
    <row r="9" spans="1:13" ht="15.75" thickBot="1" x14ac:dyDescent="0.3">
      <c r="A9" s="47"/>
      <c r="B9" s="39" t="s">
        <v>46</v>
      </c>
      <c r="C9" s="39"/>
      <c r="D9" s="39"/>
      <c r="E9" s="6">
        <f>VLOOKUP(E7,CODE!A3:B14,2,FALSE())</f>
        <v>43646</v>
      </c>
      <c r="F9" s="36"/>
      <c r="G9" s="40" t="s">
        <v>102</v>
      </c>
      <c r="H9" s="36"/>
      <c r="I9" s="45"/>
      <c r="J9" s="1"/>
      <c r="K9" s="1"/>
      <c r="L9" s="1"/>
      <c r="M9" s="1"/>
    </row>
    <row r="10" spans="1:13" ht="15.75" thickBot="1" x14ac:dyDescent="0.3">
      <c r="A10" s="46"/>
      <c r="B10" s="36"/>
      <c r="C10" s="36"/>
      <c r="D10" s="36"/>
      <c r="E10" s="36"/>
      <c r="F10" s="36"/>
      <c r="G10" s="36"/>
      <c r="H10" s="36"/>
      <c r="I10" s="45"/>
      <c r="J10" s="1"/>
      <c r="K10" s="1"/>
      <c r="L10" s="1"/>
      <c r="M10" s="1"/>
    </row>
    <row r="11" spans="1:13" ht="15.75" thickBot="1" x14ac:dyDescent="0.3">
      <c r="A11" s="47" t="s">
        <v>47</v>
      </c>
      <c r="B11" s="2" t="s">
        <v>125</v>
      </c>
      <c r="C11" s="36"/>
      <c r="D11" s="36"/>
      <c r="E11" s="34" t="s">
        <v>126</v>
      </c>
      <c r="F11" s="36"/>
      <c r="G11" s="36" t="s">
        <v>128</v>
      </c>
      <c r="H11" s="36"/>
      <c r="I11" s="45"/>
      <c r="J11" s="1"/>
      <c r="K11" s="1"/>
      <c r="L11" s="1"/>
      <c r="M11" s="1"/>
    </row>
    <row r="12" spans="1:13" ht="15.75" thickBot="1" x14ac:dyDescent="0.3">
      <c r="A12" s="46"/>
      <c r="B12" s="36"/>
      <c r="C12" s="36"/>
      <c r="D12" s="36"/>
      <c r="E12" s="36"/>
      <c r="F12" s="36"/>
      <c r="G12" s="36"/>
      <c r="H12" s="36"/>
      <c r="I12" s="45"/>
      <c r="J12" s="1"/>
      <c r="K12" s="1"/>
      <c r="L12" s="1"/>
      <c r="M12" s="1"/>
    </row>
    <row r="13" spans="1:13" ht="15.75" thickBot="1" x14ac:dyDescent="0.3">
      <c r="A13" s="47" t="s">
        <v>49</v>
      </c>
      <c r="B13" s="38" t="s">
        <v>0</v>
      </c>
      <c r="C13" s="38"/>
      <c r="D13" s="38"/>
      <c r="E13" s="35">
        <v>44196</v>
      </c>
      <c r="F13" s="36"/>
      <c r="G13" s="36" t="s">
        <v>129</v>
      </c>
      <c r="H13" s="36"/>
      <c r="I13" s="45"/>
      <c r="J13" s="1"/>
      <c r="K13" s="1"/>
      <c r="L13" s="1"/>
      <c r="M13" s="1"/>
    </row>
    <row r="14" spans="1:13" ht="15.75" thickBot="1" x14ac:dyDescent="0.3">
      <c r="A14" s="46"/>
      <c r="B14" s="36"/>
      <c r="C14" s="36"/>
      <c r="D14" s="36"/>
      <c r="E14" s="7"/>
      <c r="F14" s="36"/>
      <c r="G14" s="36"/>
      <c r="H14" s="36"/>
      <c r="I14" s="45"/>
      <c r="J14" s="1"/>
      <c r="K14" s="1"/>
      <c r="L14" s="1"/>
      <c r="M14" s="1"/>
    </row>
    <row r="15" spans="1:13" ht="15.75" thickBot="1" x14ac:dyDescent="0.3">
      <c r="A15" s="47"/>
      <c r="B15" s="39" t="s">
        <v>53</v>
      </c>
      <c r="C15" s="39"/>
      <c r="D15" s="39"/>
      <c r="E15" s="3">
        <f>ROUND((E13-E9)/(365/12),0)</f>
        <v>18</v>
      </c>
      <c r="F15" s="36"/>
      <c r="G15" s="40" t="s">
        <v>112</v>
      </c>
      <c r="H15" s="36"/>
      <c r="I15" s="45"/>
      <c r="J15" s="1"/>
      <c r="K15" s="1"/>
      <c r="L15" s="1"/>
      <c r="M15" s="1"/>
    </row>
    <row r="16" spans="1:13" ht="15.75" thickBot="1" x14ac:dyDescent="0.3">
      <c r="A16" s="46"/>
      <c r="B16" s="36"/>
      <c r="C16" s="36"/>
      <c r="D16" s="36"/>
      <c r="E16" s="36"/>
      <c r="F16" s="36"/>
      <c r="G16" s="36"/>
      <c r="H16" s="36"/>
      <c r="I16" s="45"/>
      <c r="J16" s="1"/>
      <c r="K16" s="1"/>
      <c r="L16" s="1"/>
      <c r="M16" s="1"/>
    </row>
    <row r="17" spans="1:13" ht="15.75" thickBot="1" x14ac:dyDescent="0.3">
      <c r="A17" s="51"/>
      <c r="B17" s="52"/>
      <c r="C17" s="52"/>
      <c r="D17" s="52"/>
      <c r="E17" s="52"/>
      <c r="F17" s="52"/>
      <c r="G17" s="52"/>
      <c r="H17" s="52"/>
      <c r="I17" s="53"/>
      <c r="J17" s="1"/>
      <c r="K17" s="1"/>
      <c r="L17" s="1"/>
      <c r="M17" s="1"/>
    </row>
    <row r="18" spans="1:13" ht="18.75" x14ac:dyDescent="0.3">
      <c r="A18" s="44" t="s">
        <v>48</v>
      </c>
      <c r="B18" s="36"/>
      <c r="C18" s="36"/>
      <c r="D18" s="36"/>
      <c r="E18" s="36"/>
      <c r="F18" s="36"/>
      <c r="G18" s="36"/>
      <c r="H18" s="36"/>
      <c r="I18" s="45"/>
      <c r="J18" s="1"/>
      <c r="K18" s="1"/>
      <c r="L18" s="1"/>
      <c r="M18" s="1"/>
    </row>
    <row r="19" spans="1:13" ht="15.75" thickBot="1" x14ac:dyDescent="0.3">
      <c r="A19" s="46"/>
      <c r="B19" s="36"/>
      <c r="C19" s="36"/>
      <c r="D19" s="36"/>
      <c r="E19" s="36"/>
      <c r="F19" s="36"/>
      <c r="G19" s="36"/>
      <c r="H19" s="36"/>
      <c r="I19" s="45"/>
      <c r="J19" s="1"/>
      <c r="K19" s="1"/>
      <c r="L19" s="1"/>
      <c r="M19" s="1"/>
    </row>
    <row r="20" spans="1:13" ht="15.75" thickBot="1" x14ac:dyDescent="0.3">
      <c r="A20" s="47" t="s">
        <v>49</v>
      </c>
      <c r="B20" s="38" t="s">
        <v>45</v>
      </c>
      <c r="C20" s="38"/>
      <c r="D20" s="38"/>
      <c r="E20" s="30">
        <f ca="1">'BASE YEAR REVENUE'!C71</f>
        <v>1</v>
      </c>
      <c r="F20" s="36"/>
      <c r="G20" s="54" t="s">
        <v>103</v>
      </c>
      <c r="H20" s="55"/>
      <c r="I20" s="56"/>
      <c r="J20" s="1"/>
      <c r="K20" s="1"/>
      <c r="L20" s="1"/>
      <c r="M20" s="1"/>
    </row>
    <row r="21" spans="1:13" ht="15.75" thickBot="1" x14ac:dyDescent="0.3">
      <c r="A21" s="46"/>
      <c r="B21" s="36"/>
      <c r="C21" s="36"/>
      <c r="D21" s="36"/>
      <c r="E21" s="36"/>
      <c r="F21" s="36"/>
      <c r="G21" s="36"/>
      <c r="H21" s="36"/>
      <c r="I21" s="45"/>
      <c r="J21" s="1"/>
      <c r="K21" s="1"/>
      <c r="L21" s="1"/>
      <c r="M21" s="1"/>
    </row>
    <row r="22" spans="1:13" ht="15.75" thickBot="1" x14ac:dyDescent="0.3">
      <c r="A22" s="47" t="s">
        <v>50</v>
      </c>
      <c r="B22" s="38" t="s">
        <v>28</v>
      </c>
      <c r="C22" s="38"/>
      <c r="D22" s="38"/>
      <c r="E22" s="8">
        <f ca="1">'GROWTH RATE'!B79</f>
        <v>5.1999999999999998E-2</v>
      </c>
      <c r="F22" s="36"/>
      <c r="G22" s="57" t="s">
        <v>103</v>
      </c>
      <c r="H22" s="58"/>
      <c r="I22" s="59"/>
      <c r="J22" s="1"/>
      <c r="K22" s="1"/>
      <c r="L22" s="1"/>
      <c r="M22" s="1"/>
    </row>
    <row r="23" spans="1:13" ht="15.75" thickBot="1" x14ac:dyDescent="0.3">
      <c r="A23" s="46"/>
      <c r="B23" s="36"/>
      <c r="C23" s="36"/>
      <c r="D23" s="36"/>
      <c r="E23" s="9"/>
      <c r="F23" s="36"/>
      <c r="G23" s="36"/>
      <c r="H23" s="36"/>
      <c r="I23" s="45"/>
      <c r="J23" s="1"/>
      <c r="K23" s="1"/>
      <c r="L23" s="1"/>
      <c r="M23" s="1"/>
    </row>
    <row r="24" spans="1:13" ht="15.75" thickBot="1" x14ac:dyDescent="0.3">
      <c r="A24" s="46"/>
      <c r="B24" s="39" t="s">
        <v>54</v>
      </c>
      <c r="C24" s="60"/>
      <c r="D24" s="60"/>
      <c r="E24" s="30">
        <f ca="1">E20*((1+E22)^(E15/12))</f>
        <v>1.0790053790412726</v>
      </c>
      <c r="F24" s="36"/>
      <c r="G24" s="36" t="s">
        <v>113</v>
      </c>
      <c r="H24" s="36"/>
      <c r="I24" s="45"/>
      <c r="J24" s="1"/>
      <c r="K24" s="1"/>
      <c r="L24" s="1"/>
      <c r="M24" s="1"/>
    </row>
    <row r="25" spans="1:13" ht="15.75" thickBot="1" x14ac:dyDescent="0.3">
      <c r="A25" s="46"/>
      <c r="B25" s="36"/>
      <c r="C25" s="36"/>
      <c r="D25" s="36"/>
      <c r="E25" s="61"/>
      <c r="F25" s="36"/>
      <c r="G25" s="36"/>
      <c r="H25" s="36"/>
      <c r="I25" s="45"/>
      <c r="J25" s="1"/>
      <c r="K25" s="1"/>
      <c r="L25" s="1"/>
      <c r="M25" s="1"/>
    </row>
    <row r="26" spans="1:13" ht="15.75" thickBot="1" x14ac:dyDescent="0.3">
      <c r="A26" s="47" t="s">
        <v>51</v>
      </c>
      <c r="B26" s="38" t="s">
        <v>29</v>
      </c>
      <c r="C26" s="38"/>
      <c r="D26" s="38"/>
      <c r="E26" s="30">
        <f ca="1">'ACTUAL REVENUE'!D71</f>
        <v>1</v>
      </c>
      <c r="F26" s="36"/>
      <c r="G26" s="62" t="s">
        <v>103</v>
      </c>
      <c r="H26" s="63"/>
      <c r="I26" s="64"/>
      <c r="J26" s="1"/>
      <c r="K26" s="1"/>
      <c r="L26" s="1"/>
      <c r="M26" s="1"/>
    </row>
    <row r="27" spans="1:13" x14ac:dyDescent="0.25">
      <c r="A27" s="46"/>
      <c r="B27" s="36"/>
      <c r="C27" s="36"/>
      <c r="D27" s="36"/>
      <c r="E27" s="36"/>
      <c r="F27" s="36"/>
      <c r="G27" s="36"/>
      <c r="H27" s="36"/>
      <c r="I27" s="45"/>
      <c r="J27" s="1"/>
      <c r="K27" s="1"/>
      <c r="L27" s="1"/>
      <c r="M27" s="1"/>
    </row>
    <row r="28" spans="1:13" ht="15.75" thickBot="1" x14ac:dyDescent="0.3">
      <c r="A28" s="48"/>
      <c r="B28" s="49"/>
      <c r="C28" s="49"/>
      <c r="D28" s="49"/>
      <c r="E28" s="49"/>
      <c r="F28" s="49"/>
      <c r="G28" s="49"/>
      <c r="H28" s="49"/>
      <c r="I28" s="50"/>
      <c r="J28" s="1"/>
      <c r="K28" s="1"/>
      <c r="L28" s="1"/>
      <c r="M28" s="1"/>
    </row>
    <row r="29" spans="1:13" ht="19.5" thickBot="1" x14ac:dyDescent="0.35">
      <c r="A29" s="44" t="s">
        <v>52</v>
      </c>
      <c r="B29" s="36"/>
      <c r="C29" s="36"/>
      <c r="D29" s="36"/>
      <c r="E29" s="36"/>
      <c r="F29" s="36"/>
      <c r="G29" s="65"/>
      <c r="H29" s="66" t="s">
        <v>130</v>
      </c>
      <c r="I29" s="67">
        <f>E13</f>
        <v>44196</v>
      </c>
      <c r="J29" s="1"/>
      <c r="K29" s="1"/>
      <c r="L29" s="1"/>
      <c r="M29" s="1"/>
    </row>
    <row r="30" spans="1:13" ht="15.75" thickBot="1" x14ac:dyDescent="0.3">
      <c r="A30" s="47"/>
      <c r="B30" s="38" t="s">
        <v>56</v>
      </c>
      <c r="C30" s="38"/>
      <c r="D30" s="38"/>
      <c r="E30" s="31">
        <f ca="1">IF(E24-E26&gt;0,E24-E26,0)</f>
        <v>7.9005379041272583E-2</v>
      </c>
      <c r="F30" s="36"/>
      <c r="G30" s="36"/>
      <c r="H30" s="36"/>
      <c r="I30" s="45"/>
      <c r="J30" s="1"/>
      <c r="K30" s="1"/>
      <c r="L30" s="1"/>
      <c r="M30" s="1"/>
    </row>
    <row r="31" spans="1:13" ht="15.75" thickBot="1" x14ac:dyDescent="0.3">
      <c r="A31" s="46"/>
      <c r="B31" s="36"/>
      <c r="C31" s="36"/>
      <c r="D31" s="36"/>
      <c r="E31" s="38"/>
      <c r="F31" s="36"/>
      <c r="G31" s="36"/>
      <c r="H31" s="36"/>
      <c r="I31" s="45"/>
    </row>
    <row r="32" spans="1:13" ht="15.75" thickBot="1" x14ac:dyDescent="0.3">
      <c r="A32" s="47"/>
      <c r="B32" s="38" t="s">
        <v>57</v>
      </c>
      <c r="C32" s="38"/>
      <c r="D32" s="38"/>
      <c r="E32" s="19">
        <f ca="1">(E30/E24)*-1</f>
        <v>-7.3220560875675286E-2</v>
      </c>
      <c r="F32" s="36"/>
      <c r="G32" s="36"/>
      <c r="H32" s="36"/>
      <c r="I32" s="45"/>
    </row>
    <row r="33" spans="1:9" ht="15.75" thickBot="1" x14ac:dyDescent="0.3">
      <c r="A33" s="68"/>
      <c r="B33" s="69"/>
      <c r="C33" s="69"/>
      <c r="D33" s="69"/>
      <c r="E33" s="69"/>
      <c r="F33" s="69"/>
      <c r="G33" s="69"/>
      <c r="H33" s="69"/>
      <c r="I33" s="70"/>
    </row>
  </sheetData>
  <sheetProtection sheet="1" objects="1" scenarios="1"/>
  <mergeCells count="1">
    <mergeCell ref="D1:M2"/>
  </mergeCells>
  <conditionalFormatting sqref="E30">
    <cfRule type="cellIs" dxfId="1" priority="2" operator="greaterThan">
      <formula>0</formula>
    </cfRule>
  </conditionalFormatting>
  <conditionalFormatting sqref="E32">
    <cfRule type="cellIs" dxfId="0" priority="1" operator="lessThan">
      <formula>0</formula>
    </cfRule>
  </conditionalFormatting>
  <dataValidations count="1">
    <dataValidation type="list" allowBlank="1" showInputMessage="1" showErrorMessage="1" sqref="E11" xr:uid="{00000000-0002-0000-0000-000000000000}">
      <formula1>"Fiscal, Calendar"</formula1>
    </dataValidation>
  </dataValidations>
  <hyperlinks>
    <hyperlink ref="G20" location="'BASE YEAR REVENUE'!A1" display="Use Worksheet to Calculate " xr:uid="{00000000-0004-0000-0000-000000000000}"/>
    <hyperlink ref="G22" location="'GROWTH RATE'!A1" display="Use Worksheet to Calculate " xr:uid="{00000000-0004-0000-0000-000001000000}"/>
    <hyperlink ref="G26" location="'ACTUAL REVENUE'!A1" display="Use Worksheet to Calculate " xr:uid="{00000000-0004-0000-0000-000002000000}"/>
  </hyperlinks>
  <pageMargins left="0.7" right="0.7" top="0.75" bottom="0.75" header="0.3" footer="0.3"/>
  <pageSetup scale="96" orientation="portrait" horizontalDpi="4294967293"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CODE!$A$3:$A$14</xm:f>
          </x14:formula1>
          <xm:sqref>E7</xm:sqref>
        </x14:dataValidation>
        <x14:dataValidation type="list" allowBlank="1" showInputMessage="1" showErrorMessage="1" xr:uid="{00000000-0002-0000-0000-000002000000}">
          <x14:formula1>
            <xm:f>IF($E$11="Fiscal",CODE!$F$15:$F$19,CODE!$F$8:$F$11)</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6E6B6"/>
  </sheetPr>
  <dimension ref="A1:E73"/>
  <sheetViews>
    <sheetView showGridLines="0" workbookViewId="0">
      <selection activeCell="E11" sqref="E11"/>
    </sheetView>
  </sheetViews>
  <sheetFormatPr defaultRowHeight="15" x14ac:dyDescent="0.25"/>
  <cols>
    <col min="1" max="1" width="52.5703125" customWidth="1"/>
    <col min="2" max="2" width="20.5703125" customWidth="1"/>
    <col min="3" max="3" width="23.28515625" customWidth="1"/>
    <col min="4" max="4" width="10.28515625" customWidth="1"/>
    <col min="5" max="5" width="11" customWidth="1"/>
  </cols>
  <sheetData>
    <row r="1" spans="1:5" ht="33" customHeight="1" x14ac:dyDescent="0.35">
      <c r="A1" s="15" t="s">
        <v>98</v>
      </c>
      <c r="E1" s="20" t="s">
        <v>104</v>
      </c>
    </row>
    <row r="2" spans="1:5" ht="21.6" customHeight="1" thickBot="1" x14ac:dyDescent="0.3">
      <c r="A2" s="16" t="s">
        <v>97</v>
      </c>
      <c r="B2" s="18">
        <f>SUMMARY!$E$9</f>
        <v>43646</v>
      </c>
    </row>
    <row r="3" spans="1:5" s="11" customFormat="1" ht="16.5" thickTop="1" thickBot="1" x14ac:dyDescent="0.3">
      <c r="A3" s="12" t="s">
        <v>1</v>
      </c>
      <c r="B3" s="13" t="s">
        <v>2</v>
      </c>
      <c r="C3" s="17" t="s">
        <v>3</v>
      </c>
    </row>
    <row r="4" spans="1:5" ht="28.9" customHeight="1" thickTop="1" thickBot="1" x14ac:dyDescent="0.5">
      <c r="A4" s="14" t="s">
        <v>15</v>
      </c>
      <c r="B4" s="115" t="s">
        <v>21</v>
      </c>
      <c r="C4" s="116"/>
    </row>
    <row r="5" spans="1:5" ht="15.75" thickTop="1" x14ac:dyDescent="0.25">
      <c r="A5" s="71" t="s">
        <v>4</v>
      </c>
      <c r="B5" s="72"/>
      <c r="C5" s="73"/>
    </row>
    <row r="6" spans="1:5" x14ac:dyDescent="0.25">
      <c r="A6" s="74" t="s">
        <v>4</v>
      </c>
      <c r="B6" s="36" t="s">
        <v>13</v>
      </c>
      <c r="C6" s="75">
        <v>1</v>
      </c>
    </row>
    <row r="7" spans="1:5" x14ac:dyDescent="0.25">
      <c r="A7" s="71" t="s">
        <v>6</v>
      </c>
      <c r="B7" s="72"/>
      <c r="C7" s="76"/>
    </row>
    <row r="8" spans="1:5" x14ac:dyDescent="0.25">
      <c r="A8" s="74" t="s">
        <v>110</v>
      </c>
      <c r="B8" s="36" t="s">
        <v>13</v>
      </c>
      <c r="C8" s="75"/>
    </row>
    <row r="9" spans="1:5" x14ac:dyDescent="0.25">
      <c r="A9" s="77" t="s">
        <v>7</v>
      </c>
      <c r="B9" s="78"/>
      <c r="C9" s="79"/>
    </row>
    <row r="10" spans="1:5" x14ac:dyDescent="0.25">
      <c r="A10" s="80" t="s">
        <v>8</v>
      </c>
      <c r="B10" s="36" t="s">
        <v>13</v>
      </c>
      <c r="C10" s="75"/>
    </row>
    <row r="11" spans="1:5" x14ac:dyDescent="0.25">
      <c r="A11" s="80" t="s">
        <v>58</v>
      </c>
      <c r="B11" s="36" t="s">
        <v>13</v>
      </c>
      <c r="C11" s="75"/>
    </row>
    <row r="12" spans="1:5" x14ac:dyDescent="0.25">
      <c r="A12" s="80" t="s">
        <v>60</v>
      </c>
      <c r="B12" s="36" t="s">
        <v>13</v>
      </c>
      <c r="C12" s="75"/>
    </row>
    <row r="13" spans="1:5" x14ac:dyDescent="0.25">
      <c r="A13" s="80" t="s">
        <v>59</v>
      </c>
      <c r="B13" s="36" t="s">
        <v>13</v>
      </c>
      <c r="C13" s="75"/>
    </row>
    <row r="14" spans="1:5" x14ac:dyDescent="0.25">
      <c r="A14" s="80" t="s">
        <v>61</v>
      </c>
      <c r="B14" s="36" t="s">
        <v>13</v>
      </c>
      <c r="C14" s="75"/>
    </row>
    <row r="15" spans="1:5" x14ac:dyDescent="0.25">
      <c r="A15" s="80" t="s">
        <v>62</v>
      </c>
      <c r="B15" s="36" t="s">
        <v>13</v>
      </c>
      <c r="C15" s="75"/>
    </row>
    <row r="16" spans="1:5" x14ac:dyDescent="0.25">
      <c r="A16" s="80" t="s">
        <v>63</v>
      </c>
      <c r="B16" s="36" t="s">
        <v>13</v>
      </c>
      <c r="C16" s="75"/>
    </row>
    <row r="17" spans="1:3" x14ac:dyDescent="0.25">
      <c r="A17" s="71" t="s">
        <v>64</v>
      </c>
      <c r="B17" s="72"/>
      <c r="C17" s="76"/>
    </row>
    <row r="18" spans="1:3" x14ac:dyDescent="0.25">
      <c r="A18" s="74" t="s">
        <v>65</v>
      </c>
      <c r="B18" s="36" t="s">
        <v>13</v>
      </c>
      <c r="C18" s="75"/>
    </row>
    <row r="19" spans="1:3" x14ac:dyDescent="0.25">
      <c r="A19" s="74" t="s">
        <v>117</v>
      </c>
      <c r="B19" s="36" t="s">
        <v>13</v>
      </c>
      <c r="C19" s="75"/>
    </row>
    <row r="20" spans="1:3" x14ac:dyDescent="0.25">
      <c r="A20" s="74" t="s">
        <v>66</v>
      </c>
      <c r="B20" s="36" t="s">
        <v>13</v>
      </c>
      <c r="C20" s="75"/>
    </row>
    <row r="21" spans="1:3" x14ac:dyDescent="0.25">
      <c r="A21" s="74" t="s">
        <v>67</v>
      </c>
      <c r="B21" s="36" t="s">
        <v>13</v>
      </c>
      <c r="C21" s="75"/>
    </row>
    <row r="22" spans="1:3" x14ac:dyDescent="0.25">
      <c r="A22" s="74" t="s">
        <v>68</v>
      </c>
      <c r="B22" s="36" t="s">
        <v>13</v>
      </c>
      <c r="C22" s="75"/>
    </row>
    <row r="23" spans="1:3" x14ac:dyDescent="0.25">
      <c r="A23" s="74" t="s">
        <v>69</v>
      </c>
      <c r="B23" s="36" t="s">
        <v>13</v>
      </c>
      <c r="C23" s="75"/>
    </row>
    <row r="24" spans="1:3" x14ac:dyDescent="0.25">
      <c r="A24" s="74" t="s">
        <v>70</v>
      </c>
      <c r="B24" s="36" t="s">
        <v>13</v>
      </c>
      <c r="C24" s="75"/>
    </row>
    <row r="25" spans="1:3" x14ac:dyDescent="0.25">
      <c r="A25" s="81" t="s">
        <v>10</v>
      </c>
      <c r="B25" s="72"/>
      <c r="C25" s="76"/>
    </row>
    <row r="26" spans="1:3" x14ac:dyDescent="0.25">
      <c r="A26" s="74" t="s">
        <v>9</v>
      </c>
      <c r="B26" s="36" t="s">
        <v>13</v>
      </c>
      <c r="C26" s="75"/>
    </row>
    <row r="27" spans="1:3" x14ac:dyDescent="0.25">
      <c r="A27" s="74" t="s">
        <v>11</v>
      </c>
      <c r="B27" s="36" t="s">
        <v>13</v>
      </c>
      <c r="C27" s="75"/>
    </row>
    <row r="28" spans="1:3" x14ac:dyDescent="0.25">
      <c r="A28" s="81" t="s">
        <v>5</v>
      </c>
      <c r="B28" s="72"/>
      <c r="C28" s="76"/>
    </row>
    <row r="29" spans="1:3" x14ac:dyDescent="0.25">
      <c r="A29" s="82" t="s">
        <v>18</v>
      </c>
      <c r="B29" s="36" t="s">
        <v>13</v>
      </c>
      <c r="C29" s="75"/>
    </row>
    <row r="30" spans="1:3" x14ac:dyDescent="0.25">
      <c r="A30" s="82" t="s">
        <v>19</v>
      </c>
      <c r="B30" s="36" t="s">
        <v>13</v>
      </c>
      <c r="C30" s="75"/>
    </row>
    <row r="31" spans="1:3" x14ac:dyDescent="0.25">
      <c r="A31" s="82" t="s">
        <v>20</v>
      </c>
      <c r="B31" s="36" t="s">
        <v>13</v>
      </c>
      <c r="C31" s="75"/>
    </row>
    <row r="32" spans="1:3" ht="15.75" thickBot="1" x14ac:dyDescent="0.3">
      <c r="A32" s="82" t="s">
        <v>12</v>
      </c>
      <c r="B32" s="36" t="s">
        <v>13</v>
      </c>
      <c r="C32" s="75"/>
    </row>
    <row r="33" spans="1:3" ht="28.9" customHeight="1" thickTop="1" thickBot="1" x14ac:dyDescent="0.5">
      <c r="A33" s="14" t="s">
        <v>16</v>
      </c>
      <c r="B33" s="115" t="s">
        <v>71</v>
      </c>
      <c r="C33" s="116"/>
    </row>
    <row r="34" spans="1:3" ht="15.75" thickTop="1" x14ac:dyDescent="0.25">
      <c r="A34" s="81" t="s">
        <v>16</v>
      </c>
      <c r="B34" s="72"/>
      <c r="C34" s="73"/>
    </row>
    <row r="35" spans="1:3" x14ac:dyDescent="0.25">
      <c r="A35" s="82" t="s">
        <v>72</v>
      </c>
      <c r="B35" s="36" t="s">
        <v>13</v>
      </c>
      <c r="C35" s="75"/>
    </row>
    <row r="36" spans="1:3" x14ac:dyDescent="0.25">
      <c r="A36" s="82" t="s">
        <v>73</v>
      </c>
      <c r="B36" s="36" t="s">
        <v>13</v>
      </c>
      <c r="C36" s="75"/>
    </row>
    <row r="37" spans="1:3" x14ac:dyDescent="0.25">
      <c r="A37" s="82" t="s">
        <v>74</v>
      </c>
      <c r="B37" s="36" t="s">
        <v>17</v>
      </c>
      <c r="C37" s="75"/>
    </row>
    <row r="38" spans="1:3" ht="15.75" thickBot="1" x14ac:dyDescent="0.3">
      <c r="A38" s="82" t="s">
        <v>96</v>
      </c>
      <c r="B38" s="36" t="s">
        <v>17</v>
      </c>
      <c r="C38" s="75"/>
    </row>
    <row r="39" spans="1:3" ht="28.9" customHeight="1" thickTop="1" thickBot="1" x14ac:dyDescent="0.5">
      <c r="A39" s="14" t="s">
        <v>75</v>
      </c>
      <c r="B39" s="115" t="s">
        <v>76</v>
      </c>
      <c r="C39" s="116"/>
    </row>
    <row r="40" spans="1:3" ht="15.75" thickTop="1" x14ac:dyDescent="0.25">
      <c r="A40" s="81" t="s">
        <v>77</v>
      </c>
      <c r="B40" s="72"/>
      <c r="C40" s="73"/>
    </row>
    <row r="41" spans="1:3" x14ac:dyDescent="0.25">
      <c r="A41" s="82" t="s">
        <v>78</v>
      </c>
      <c r="B41" s="36" t="s">
        <v>13</v>
      </c>
      <c r="C41" s="75"/>
    </row>
    <row r="42" spans="1:3" x14ac:dyDescent="0.25">
      <c r="A42" s="82" t="s">
        <v>79</v>
      </c>
      <c r="B42" s="36" t="s">
        <v>13</v>
      </c>
      <c r="C42" s="75"/>
    </row>
    <row r="43" spans="1:3" x14ac:dyDescent="0.25">
      <c r="A43" s="82" t="s">
        <v>80</v>
      </c>
      <c r="B43" s="36" t="s">
        <v>13</v>
      </c>
      <c r="C43" s="75"/>
    </row>
    <row r="44" spans="1:3" x14ac:dyDescent="0.25">
      <c r="A44" s="82" t="s">
        <v>81</v>
      </c>
      <c r="B44" s="36" t="s">
        <v>13</v>
      </c>
      <c r="C44" s="75"/>
    </row>
    <row r="45" spans="1:3" x14ac:dyDescent="0.25">
      <c r="A45" s="81" t="s">
        <v>93</v>
      </c>
      <c r="B45" s="72"/>
      <c r="C45" s="76"/>
    </row>
    <row r="46" spans="1:3" x14ac:dyDescent="0.25">
      <c r="A46" s="82" t="s">
        <v>82</v>
      </c>
      <c r="B46" s="36" t="s">
        <v>13</v>
      </c>
      <c r="C46" s="75"/>
    </row>
    <row r="47" spans="1:3" x14ac:dyDescent="0.25">
      <c r="A47" s="74" t="s">
        <v>83</v>
      </c>
      <c r="B47" s="36" t="s">
        <v>13</v>
      </c>
      <c r="C47" s="75"/>
    </row>
    <row r="48" spans="1:3" x14ac:dyDescent="0.25">
      <c r="A48" s="74" t="s">
        <v>84</v>
      </c>
      <c r="B48" s="36" t="s">
        <v>13</v>
      </c>
      <c r="C48" s="75"/>
    </row>
    <row r="49" spans="1:3" x14ac:dyDescent="0.25">
      <c r="A49" s="74" t="s">
        <v>85</v>
      </c>
      <c r="B49" s="36" t="s">
        <v>13</v>
      </c>
      <c r="C49" s="75"/>
    </row>
    <row r="50" spans="1:3" x14ac:dyDescent="0.25">
      <c r="A50" s="74" t="s">
        <v>86</v>
      </c>
      <c r="B50" s="36" t="s">
        <v>13</v>
      </c>
      <c r="C50" s="75"/>
    </row>
    <row r="51" spans="1:3" x14ac:dyDescent="0.25">
      <c r="A51" s="74" t="s">
        <v>87</v>
      </c>
      <c r="B51" s="36" t="s">
        <v>13</v>
      </c>
      <c r="C51" s="75"/>
    </row>
    <row r="52" spans="1:3" x14ac:dyDescent="0.25">
      <c r="A52" s="74" t="s">
        <v>88</v>
      </c>
      <c r="B52" s="36" t="s">
        <v>13</v>
      </c>
      <c r="C52" s="75"/>
    </row>
    <row r="53" spans="1:3" x14ac:dyDescent="0.25">
      <c r="A53" s="74" t="s">
        <v>89</v>
      </c>
      <c r="B53" s="36" t="s">
        <v>13</v>
      </c>
      <c r="C53" s="75"/>
    </row>
    <row r="54" spans="1:3" x14ac:dyDescent="0.25">
      <c r="A54" s="74" t="s">
        <v>90</v>
      </c>
      <c r="B54" s="36" t="s">
        <v>13</v>
      </c>
      <c r="C54" s="75"/>
    </row>
    <row r="55" spans="1:3" x14ac:dyDescent="0.25">
      <c r="A55" s="74" t="s">
        <v>91</v>
      </c>
      <c r="B55" s="36" t="s">
        <v>13</v>
      </c>
      <c r="C55" s="75"/>
    </row>
    <row r="56" spans="1:3" x14ac:dyDescent="0.25">
      <c r="A56" s="74" t="s">
        <v>12</v>
      </c>
      <c r="B56" s="36" t="s">
        <v>13</v>
      </c>
      <c r="C56" s="75"/>
    </row>
    <row r="57" spans="1:3" x14ac:dyDescent="0.25">
      <c r="A57" s="81" t="s">
        <v>94</v>
      </c>
      <c r="B57" s="72"/>
      <c r="C57" s="76"/>
    </row>
    <row r="58" spans="1:3" x14ac:dyDescent="0.25">
      <c r="A58" s="74" t="s">
        <v>116</v>
      </c>
      <c r="B58" s="36" t="s">
        <v>13</v>
      </c>
      <c r="C58" s="75"/>
    </row>
    <row r="59" spans="1:3" x14ac:dyDescent="0.25">
      <c r="A59" s="74" t="s">
        <v>92</v>
      </c>
      <c r="B59" s="36" t="s">
        <v>13</v>
      </c>
      <c r="C59" s="75"/>
    </row>
    <row r="60" spans="1:3" x14ac:dyDescent="0.25">
      <c r="A60" s="74" t="s">
        <v>118</v>
      </c>
      <c r="B60" s="36" t="s">
        <v>17</v>
      </c>
      <c r="C60" s="75"/>
    </row>
    <row r="61" spans="1:3" x14ac:dyDescent="0.25">
      <c r="A61" s="74" t="s">
        <v>22</v>
      </c>
      <c r="B61" s="36" t="s">
        <v>13</v>
      </c>
      <c r="C61" s="75"/>
    </row>
    <row r="62" spans="1:3" x14ac:dyDescent="0.25">
      <c r="A62" s="74" t="s">
        <v>23</v>
      </c>
      <c r="B62" s="36" t="s">
        <v>13</v>
      </c>
      <c r="C62" s="75"/>
    </row>
    <row r="63" spans="1:3" x14ac:dyDescent="0.25">
      <c r="A63" s="74" t="s">
        <v>24</v>
      </c>
      <c r="B63" s="36" t="s">
        <v>13</v>
      </c>
      <c r="C63" s="75"/>
    </row>
    <row r="64" spans="1:3" x14ac:dyDescent="0.25">
      <c r="A64" s="74" t="s">
        <v>25</v>
      </c>
      <c r="B64" s="36" t="s">
        <v>13</v>
      </c>
      <c r="C64" s="75"/>
    </row>
    <row r="65" spans="1:3" x14ac:dyDescent="0.25">
      <c r="A65" s="74" t="s">
        <v>26</v>
      </c>
      <c r="B65" s="36" t="s">
        <v>13</v>
      </c>
      <c r="C65" s="75"/>
    </row>
    <row r="66" spans="1:3" x14ac:dyDescent="0.25">
      <c r="A66" s="74" t="s">
        <v>123</v>
      </c>
      <c r="B66" s="36" t="s">
        <v>13</v>
      </c>
      <c r="C66" s="75"/>
    </row>
    <row r="67" spans="1:3" x14ac:dyDescent="0.25">
      <c r="A67" s="74" t="s">
        <v>119</v>
      </c>
      <c r="B67" s="36" t="s">
        <v>17</v>
      </c>
      <c r="C67" s="75"/>
    </row>
    <row r="68" spans="1:3" x14ac:dyDescent="0.25">
      <c r="A68" s="74" t="s">
        <v>120</v>
      </c>
      <c r="B68" s="36" t="s">
        <v>17</v>
      </c>
      <c r="C68" s="75"/>
    </row>
    <row r="69" spans="1:3" x14ac:dyDescent="0.25">
      <c r="A69" s="74" t="s">
        <v>27</v>
      </c>
      <c r="B69" s="36" t="s">
        <v>13</v>
      </c>
      <c r="C69" s="75"/>
    </row>
    <row r="70" spans="1:3" ht="23.25" x14ac:dyDescent="0.35">
      <c r="A70" s="83" t="s">
        <v>14</v>
      </c>
      <c r="B70" s="60"/>
      <c r="C70" s="84">
        <f>SUM(C5:C69)</f>
        <v>1</v>
      </c>
    </row>
    <row r="71" spans="1:3" ht="24" customHeight="1" thickBot="1" x14ac:dyDescent="0.4">
      <c r="A71" s="85" t="s">
        <v>95</v>
      </c>
      <c r="B71" s="86"/>
      <c r="C71" s="87">
        <f ca="1">SUMIF(B5:C69,"Y",C5:C69)</f>
        <v>1</v>
      </c>
    </row>
    <row r="72" spans="1:3" ht="15.75" thickTop="1" x14ac:dyDescent="0.25"/>
    <row r="73" spans="1:3" ht="60.6" customHeight="1" x14ac:dyDescent="0.25">
      <c r="A73" s="117" t="s">
        <v>124</v>
      </c>
      <c r="B73" s="117"/>
      <c r="C73" s="117"/>
    </row>
  </sheetData>
  <sheetProtection sheet="1" objects="1" scenarios="1"/>
  <mergeCells count="4">
    <mergeCell ref="B4:C4"/>
    <mergeCell ref="B33:C33"/>
    <mergeCell ref="B39:C39"/>
    <mergeCell ref="A73:C73"/>
  </mergeCells>
  <hyperlinks>
    <hyperlink ref="E1" location="SUMMARY!A1" display="Summary" xr:uid="{00000000-0004-0000-0100-000000000000}"/>
  </hyperlink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CDE8"/>
  </sheetPr>
  <dimension ref="A1:G83"/>
  <sheetViews>
    <sheetView showGridLines="0" topLeftCell="A19" workbookViewId="0">
      <selection activeCell="D13" sqref="D13"/>
    </sheetView>
  </sheetViews>
  <sheetFormatPr defaultRowHeight="15" x14ac:dyDescent="0.25"/>
  <cols>
    <col min="1" max="1" width="49.28515625" customWidth="1"/>
    <col min="2" max="2" width="13.28515625" customWidth="1"/>
    <col min="3" max="6" width="15.28515625" customWidth="1"/>
    <col min="7" max="7" width="11" customWidth="1"/>
  </cols>
  <sheetData>
    <row r="1" spans="1:7" ht="33" customHeight="1" x14ac:dyDescent="0.35">
      <c r="A1" s="15" t="s">
        <v>105</v>
      </c>
      <c r="G1" s="20" t="s">
        <v>104</v>
      </c>
    </row>
    <row r="2" spans="1:7" ht="33" customHeight="1" x14ac:dyDescent="0.35">
      <c r="A2" s="15"/>
      <c r="G2" s="20"/>
    </row>
    <row r="3" spans="1:7" ht="21.6" customHeight="1" thickBot="1" x14ac:dyDescent="0.3">
      <c r="A3" s="118" t="s">
        <v>131</v>
      </c>
      <c r="B3" s="118"/>
      <c r="C3" s="118"/>
      <c r="D3" s="118"/>
      <c r="E3" s="118"/>
      <c r="F3" s="118"/>
    </row>
    <row r="4" spans="1:7" ht="21.6" customHeight="1" thickTop="1" thickBot="1" x14ac:dyDescent="0.3">
      <c r="A4" s="12"/>
      <c r="B4" s="32" t="s">
        <v>100</v>
      </c>
      <c r="C4" s="33" t="s">
        <v>114</v>
      </c>
      <c r="D4" s="33" t="s">
        <v>114</v>
      </c>
      <c r="E4" s="33" t="s">
        <v>114</v>
      </c>
      <c r="F4" s="21" t="s">
        <v>114</v>
      </c>
    </row>
    <row r="5" spans="1:7" s="11" customFormat="1" ht="16.5" thickTop="1" thickBot="1" x14ac:dyDescent="0.3">
      <c r="A5" s="12" t="s">
        <v>1</v>
      </c>
      <c r="B5" s="32" t="s">
        <v>115</v>
      </c>
      <c r="C5" s="33">
        <f>DATE(YEAR(F5)-3,MONTH(F5),DAY(E5))</f>
        <v>42551</v>
      </c>
      <c r="D5" s="33">
        <f>DATE(YEAR(F5)-2,MONTH(F5),DAY(F5))</f>
        <v>42916</v>
      </c>
      <c r="E5" s="33">
        <f>DATE(YEAR(F5)-1,MONTH(F5),DAY(F5))</f>
        <v>43281</v>
      </c>
      <c r="F5" s="21">
        <f>SUMMARY!$E$9</f>
        <v>43646</v>
      </c>
    </row>
    <row r="6" spans="1:7" ht="28.9" customHeight="1" thickTop="1" thickBot="1" x14ac:dyDescent="0.5">
      <c r="A6" s="14" t="s">
        <v>15</v>
      </c>
      <c r="B6" s="115" t="s">
        <v>21</v>
      </c>
      <c r="C6" s="115"/>
      <c r="D6" s="115"/>
      <c r="E6" s="115"/>
      <c r="F6" s="116"/>
    </row>
    <row r="7" spans="1:7" ht="15.75" thickTop="1" x14ac:dyDescent="0.25">
      <c r="A7" s="71" t="s">
        <v>4</v>
      </c>
      <c r="B7" s="72"/>
      <c r="C7" s="72"/>
      <c r="D7" s="72"/>
      <c r="E7" s="72"/>
      <c r="F7" s="88"/>
    </row>
    <row r="8" spans="1:7" x14ac:dyDescent="0.25">
      <c r="A8" s="74" t="str">
        <f>'BASE YEAR REVENUE'!A6</f>
        <v>Property Tax</v>
      </c>
      <c r="B8" s="89" t="str">
        <f>'BASE YEAR REVENUE'!B6</f>
        <v>Y</v>
      </c>
      <c r="C8" s="90">
        <v>0</v>
      </c>
      <c r="D8" s="90">
        <v>0</v>
      </c>
      <c r="E8" s="90">
        <v>0</v>
      </c>
      <c r="F8" s="91">
        <f>'BASE YEAR REVENUE'!C6</f>
        <v>1</v>
      </c>
    </row>
    <row r="9" spans="1:7" x14ac:dyDescent="0.25">
      <c r="A9" s="71" t="s">
        <v>6</v>
      </c>
      <c r="B9" s="72"/>
      <c r="C9" s="72"/>
      <c r="D9" s="72"/>
      <c r="E9" s="72"/>
      <c r="F9" s="88"/>
    </row>
    <row r="10" spans="1:7" x14ac:dyDescent="0.25">
      <c r="A10" s="74" t="str">
        <f>'BASE YEAR REVENUE'!A8</f>
        <v>General Sales and Use Tax</v>
      </c>
      <c r="B10" s="89" t="str">
        <f>'BASE YEAR REVENUE'!B8</f>
        <v>Y</v>
      </c>
      <c r="C10" s="90"/>
      <c r="D10" s="90"/>
      <c r="E10" s="90"/>
      <c r="F10" s="91">
        <f>'BASE YEAR REVENUE'!C8</f>
        <v>0</v>
      </c>
    </row>
    <row r="11" spans="1:7" x14ac:dyDescent="0.25">
      <c r="A11" s="74" t="str">
        <f>'BASE YEAR REVENUE'!A9</f>
        <v xml:space="preserve">Selective Sales Tax </v>
      </c>
      <c r="B11" s="78"/>
      <c r="C11" s="78"/>
      <c r="D11" s="78"/>
      <c r="E11" s="78"/>
      <c r="F11" s="92"/>
    </row>
    <row r="12" spans="1:7" x14ac:dyDescent="0.25">
      <c r="A12" s="80" t="str">
        <f>'BASE YEAR REVENUE'!A10</f>
        <v>Alcoholic Beverage</v>
      </c>
      <c r="B12" s="89" t="str">
        <f>'BASE YEAR REVENUE'!B10</f>
        <v>Y</v>
      </c>
      <c r="C12" s="90"/>
      <c r="D12" s="90"/>
      <c r="E12" s="90"/>
      <c r="F12" s="91">
        <f>'BASE YEAR REVENUE'!C10</f>
        <v>0</v>
      </c>
    </row>
    <row r="13" spans="1:7" x14ac:dyDescent="0.25">
      <c r="A13" s="80" t="str">
        <f>'BASE YEAR REVENUE'!A11</f>
        <v>Amusements Sales Tax</v>
      </c>
      <c r="B13" s="89" t="str">
        <f>'BASE YEAR REVENUE'!B11</f>
        <v>Y</v>
      </c>
      <c r="C13" s="90"/>
      <c r="D13" s="90"/>
      <c r="E13" s="90"/>
      <c r="F13" s="91">
        <f>'BASE YEAR REVENUE'!C11</f>
        <v>0</v>
      </c>
    </row>
    <row r="14" spans="1:7" x14ac:dyDescent="0.25">
      <c r="A14" s="80" t="str">
        <f>'BASE YEAR REVENUE'!A12</f>
        <v>Motor Fuels Sales Tax</v>
      </c>
      <c r="B14" s="89" t="str">
        <f>'BASE YEAR REVENUE'!B12</f>
        <v>Y</v>
      </c>
      <c r="C14" s="90"/>
      <c r="D14" s="90"/>
      <c r="E14" s="90"/>
      <c r="F14" s="91">
        <f>'BASE YEAR REVENUE'!C12</f>
        <v>0</v>
      </c>
    </row>
    <row r="15" spans="1:7" x14ac:dyDescent="0.25">
      <c r="A15" s="80" t="str">
        <f>'BASE YEAR REVENUE'!A13</f>
        <v>Parimutuels Tax</v>
      </c>
      <c r="B15" s="89" t="str">
        <f>'BASE YEAR REVENUE'!B13</f>
        <v>Y</v>
      </c>
      <c r="C15" s="90"/>
      <c r="D15" s="90"/>
      <c r="E15" s="90"/>
      <c r="F15" s="91">
        <f>'BASE YEAR REVENUE'!C13</f>
        <v>0</v>
      </c>
    </row>
    <row r="16" spans="1:7" x14ac:dyDescent="0.25">
      <c r="A16" s="80" t="str">
        <f>'BASE YEAR REVENUE'!A14</f>
        <v>Public Utilities Sales Tax</v>
      </c>
      <c r="B16" s="89" t="str">
        <f>'BASE YEAR REVENUE'!B14</f>
        <v>Y</v>
      </c>
      <c r="C16" s="90"/>
      <c r="D16" s="90"/>
      <c r="E16" s="90"/>
      <c r="F16" s="91">
        <f>'BASE YEAR REVENUE'!C14</f>
        <v>0</v>
      </c>
    </row>
    <row r="17" spans="1:6" x14ac:dyDescent="0.25">
      <c r="A17" s="80" t="str">
        <f>'BASE YEAR REVENUE'!A15</f>
        <v>Tobacco Products Tax</v>
      </c>
      <c r="B17" s="89" t="str">
        <f>'BASE YEAR REVENUE'!B15</f>
        <v>Y</v>
      </c>
      <c r="C17" s="90"/>
      <c r="D17" s="90"/>
      <c r="E17" s="90"/>
      <c r="F17" s="91">
        <f>'BASE YEAR REVENUE'!C15</f>
        <v>0</v>
      </c>
    </row>
    <row r="18" spans="1:6" x14ac:dyDescent="0.25">
      <c r="A18" s="80" t="str">
        <f>'BASE YEAR REVENUE'!A16</f>
        <v>Other Sales Tax</v>
      </c>
      <c r="B18" s="89" t="str">
        <f>'BASE YEAR REVENUE'!B16</f>
        <v>Y</v>
      </c>
      <c r="C18" s="90"/>
      <c r="D18" s="90"/>
      <c r="E18" s="90"/>
      <c r="F18" s="91">
        <f>'BASE YEAR REVENUE'!C16</f>
        <v>0</v>
      </c>
    </row>
    <row r="19" spans="1:6" x14ac:dyDescent="0.25">
      <c r="A19" s="71" t="s">
        <v>64</v>
      </c>
      <c r="B19" s="72"/>
      <c r="C19" s="72"/>
      <c r="D19" s="72"/>
      <c r="E19" s="72"/>
      <c r="F19" s="88"/>
    </row>
    <row r="20" spans="1:6" x14ac:dyDescent="0.25">
      <c r="A20" s="74" t="str">
        <f>'BASE YEAR REVENUE'!A18</f>
        <v>Alcoholic Beverage Licensing and Permits</v>
      </c>
      <c r="B20" s="89" t="str">
        <f>'BASE YEAR REVENUE'!B18</f>
        <v>Y</v>
      </c>
      <c r="C20" s="90"/>
      <c r="D20" s="90"/>
      <c r="E20" s="90"/>
      <c r="F20" s="91">
        <f>'BASE YEAR REVENUE'!C18</f>
        <v>0</v>
      </c>
    </row>
    <row r="21" spans="1:6" x14ac:dyDescent="0.25">
      <c r="A21" s="74" t="str">
        <f>'BASE YEAR REVENUE'!A19</f>
        <v>Building/Construction Permits</v>
      </c>
      <c r="B21" s="89" t="str">
        <f>'BASE YEAR REVENUE'!B19</f>
        <v>Y</v>
      </c>
      <c r="C21" s="90"/>
      <c r="D21" s="90"/>
      <c r="E21" s="90"/>
      <c r="F21" s="91">
        <f>'BASE YEAR REVENUE'!C19</f>
        <v>0</v>
      </c>
    </row>
    <row r="22" spans="1:6" x14ac:dyDescent="0.25">
      <c r="A22" s="74" t="str">
        <f>'BASE YEAR REVENUE'!A20</f>
        <v>Amusements Licensing and Permits</v>
      </c>
      <c r="B22" s="89" t="str">
        <f>'BASE YEAR REVENUE'!B20</f>
        <v>Y</v>
      </c>
      <c r="C22" s="90"/>
      <c r="D22" s="90"/>
      <c r="E22" s="90"/>
      <c r="F22" s="91">
        <f>'BASE YEAR REVENUE'!C20</f>
        <v>0</v>
      </c>
    </row>
    <row r="23" spans="1:6" x14ac:dyDescent="0.25">
      <c r="A23" s="74" t="str">
        <f>'BASE YEAR REVENUE'!A21</f>
        <v>Motor Vehicles Licensing and Permits</v>
      </c>
      <c r="B23" s="89" t="str">
        <f>'BASE YEAR REVENUE'!B21</f>
        <v>Y</v>
      </c>
      <c r="C23" s="90"/>
      <c r="D23" s="90"/>
      <c r="E23" s="90"/>
      <c r="F23" s="91">
        <f>'BASE YEAR REVENUE'!C21</f>
        <v>0</v>
      </c>
    </row>
    <row r="24" spans="1:6" x14ac:dyDescent="0.25">
      <c r="A24" s="74" t="str">
        <f>'BASE YEAR REVENUE'!A22</f>
        <v>Public Utilities Licensing and Permits</v>
      </c>
      <c r="B24" s="89" t="str">
        <f>'BASE YEAR REVENUE'!B22</f>
        <v>Y</v>
      </c>
      <c r="C24" s="90"/>
      <c r="D24" s="90"/>
      <c r="E24" s="90"/>
      <c r="F24" s="91">
        <f>'BASE YEAR REVENUE'!C22</f>
        <v>0</v>
      </c>
    </row>
    <row r="25" spans="1:6" x14ac:dyDescent="0.25">
      <c r="A25" s="74" t="str">
        <f>'BASE YEAR REVENUE'!A23</f>
        <v>Occupation and Business Licensing and Permits</v>
      </c>
      <c r="B25" s="89" t="str">
        <f>'BASE YEAR REVENUE'!B23</f>
        <v>Y</v>
      </c>
      <c r="C25" s="90"/>
      <c r="D25" s="90"/>
      <c r="E25" s="90"/>
      <c r="F25" s="91">
        <f>'BASE YEAR REVENUE'!C23</f>
        <v>0</v>
      </c>
    </row>
    <row r="26" spans="1:6" x14ac:dyDescent="0.25">
      <c r="A26" s="74" t="str">
        <f>'BASE YEAR REVENUE'!A24</f>
        <v>Other Licensing and Permits</v>
      </c>
      <c r="B26" s="89" t="str">
        <f>'BASE YEAR REVENUE'!B24</f>
        <v>Y</v>
      </c>
      <c r="C26" s="90"/>
      <c r="D26" s="90"/>
      <c r="E26" s="90"/>
      <c r="F26" s="91">
        <f>'BASE YEAR REVENUE'!C24</f>
        <v>0</v>
      </c>
    </row>
    <row r="27" spans="1:6" x14ac:dyDescent="0.25">
      <c r="A27" s="81" t="s">
        <v>10</v>
      </c>
      <c r="B27" s="72"/>
      <c r="C27" s="72"/>
      <c r="D27" s="72"/>
      <c r="E27" s="72"/>
      <c r="F27" s="88"/>
    </row>
    <row r="28" spans="1:6" x14ac:dyDescent="0.25">
      <c r="A28" s="74" t="str">
        <f>'BASE YEAR REVENUE'!A26</f>
        <v>Individual Income Tax</v>
      </c>
      <c r="B28" s="89" t="str">
        <f>'BASE YEAR REVENUE'!B26</f>
        <v>Y</v>
      </c>
      <c r="C28" s="90"/>
      <c r="D28" s="90"/>
      <c r="E28" s="90"/>
      <c r="F28" s="91">
        <f>'BASE YEAR REVENUE'!C26</f>
        <v>0</v>
      </c>
    </row>
    <row r="29" spans="1:6" x14ac:dyDescent="0.25">
      <c r="A29" s="74" t="str">
        <f>'BASE YEAR REVENUE'!A27</f>
        <v>Corporate Income Tax</v>
      </c>
      <c r="B29" s="89" t="str">
        <f>'BASE YEAR REVENUE'!B27</f>
        <v>Y</v>
      </c>
      <c r="C29" s="90"/>
      <c r="D29" s="90"/>
      <c r="E29" s="90"/>
      <c r="F29" s="91">
        <f>'BASE YEAR REVENUE'!C27</f>
        <v>0</v>
      </c>
    </row>
    <row r="30" spans="1:6" x14ac:dyDescent="0.25">
      <c r="A30" s="81" t="s">
        <v>5</v>
      </c>
      <c r="B30" s="72"/>
      <c r="C30" s="72"/>
      <c r="D30" s="72"/>
      <c r="E30" s="72"/>
      <c r="F30" s="88"/>
    </row>
    <row r="31" spans="1:6" x14ac:dyDescent="0.25">
      <c r="A31" s="74" t="str">
        <f>'BASE YEAR REVENUE'!A29</f>
        <v>Death and Gift Tax</v>
      </c>
      <c r="B31" s="89" t="str">
        <f>'BASE YEAR REVENUE'!B29</f>
        <v>Y</v>
      </c>
      <c r="C31" s="90"/>
      <c r="D31" s="90"/>
      <c r="E31" s="90"/>
      <c r="F31" s="91">
        <f>'BASE YEAR REVENUE'!C29</f>
        <v>0</v>
      </c>
    </row>
    <row r="32" spans="1:6" x14ac:dyDescent="0.25">
      <c r="A32" s="74" t="str">
        <f>'BASE YEAR REVENUE'!A30</f>
        <v>Documentary and Stock Transfer Tax</v>
      </c>
      <c r="B32" s="89" t="str">
        <f>'BASE YEAR REVENUE'!B30</f>
        <v>Y</v>
      </c>
      <c r="C32" s="90"/>
      <c r="D32" s="90"/>
      <c r="E32" s="90"/>
      <c r="F32" s="91">
        <f>'BASE YEAR REVENUE'!C30</f>
        <v>0</v>
      </c>
    </row>
    <row r="33" spans="1:6" x14ac:dyDescent="0.25">
      <c r="A33" s="74" t="str">
        <f>'BASE YEAR REVENUE'!A31</f>
        <v>Severance Tax</v>
      </c>
      <c r="B33" s="89" t="str">
        <f>'BASE YEAR REVENUE'!B31</f>
        <v>Y</v>
      </c>
      <c r="C33" s="90"/>
      <c r="D33" s="90"/>
      <c r="E33" s="90"/>
      <c r="F33" s="91">
        <f>'BASE YEAR REVENUE'!C31</f>
        <v>0</v>
      </c>
    </row>
    <row r="34" spans="1:6" ht="15.75" thickBot="1" x14ac:dyDescent="0.3">
      <c r="A34" s="74" t="str">
        <f>'BASE YEAR REVENUE'!A32</f>
        <v>Other</v>
      </c>
      <c r="B34" s="89" t="str">
        <f>'BASE YEAR REVENUE'!B32</f>
        <v>Y</v>
      </c>
      <c r="C34" s="90"/>
      <c r="D34" s="90"/>
      <c r="E34" s="90"/>
      <c r="F34" s="91">
        <f>'BASE YEAR REVENUE'!C32</f>
        <v>0</v>
      </c>
    </row>
    <row r="35" spans="1:6" ht="28.9" customHeight="1" thickTop="1" thickBot="1" x14ac:dyDescent="0.5">
      <c r="A35" s="14" t="s">
        <v>16</v>
      </c>
      <c r="B35" s="115" t="s">
        <v>71</v>
      </c>
      <c r="C35" s="115"/>
      <c r="D35" s="115"/>
      <c r="E35" s="115"/>
      <c r="F35" s="116"/>
    </row>
    <row r="36" spans="1:6" ht="15.75" thickTop="1" x14ac:dyDescent="0.25">
      <c r="A36" s="81" t="s">
        <v>16</v>
      </c>
      <c r="B36" s="72"/>
      <c r="C36" s="72"/>
      <c r="D36" s="72"/>
      <c r="E36" s="72"/>
      <c r="F36" s="73"/>
    </row>
    <row r="37" spans="1:6" x14ac:dyDescent="0.25">
      <c r="A37" s="74" t="str">
        <f>'BASE YEAR REVENUE'!A35</f>
        <v>From Other Local Governments</v>
      </c>
      <c r="B37" s="89" t="str">
        <f>'BASE YEAR REVENUE'!B35</f>
        <v>Y</v>
      </c>
      <c r="C37" s="90"/>
      <c r="D37" s="90"/>
      <c r="E37" s="90"/>
      <c r="F37" s="91">
        <f>'BASE YEAR REVENUE'!C35</f>
        <v>0</v>
      </c>
    </row>
    <row r="38" spans="1:6" x14ac:dyDescent="0.25">
      <c r="A38" s="74" t="str">
        <f>'BASE YEAR REVENUE'!A36</f>
        <v>From the State</v>
      </c>
      <c r="B38" s="89" t="str">
        <f>'BASE YEAR REVENUE'!B36</f>
        <v>Y</v>
      </c>
      <c r="C38" s="90"/>
      <c r="D38" s="90"/>
      <c r="E38" s="90"/>
      <c r="F38" s="91">
        <f>'BASE YEAR REVENUE'!C36</f>
        <v>0</v>
      </c>
    </row>
    <row r="39" spans="1:6" x14ac:dyDescent="0.25">
      <c r="A39" s="74" t="str">
        <f>'BASE YEAR REVENUE'!A37</f>
        <v>From the Federal Government</v>
      </c>
      <c r="B39" s="89" t="str">
        <f>'BASE YEAR REVENUE'!B37</f>
        <v>N</v>
      </c>
      <c r="C39" s="90"/>
      <c r="D39" s="90"/>
      <c r="E39" s="90"/>
      <c r="F39" s="91">
        <f>'BASE YEAR REVENUE'!C37</f>
        <v>0</v>
      </c>
    </row>
    <row r="40" spans="1:6" ht="15.75" thickBot="1" x14ac:dyDescent="0.3">
      <c r="A40" s="74" t="str">
        <f>'BASE YEAR REVENUE'!A38</f>
        <v xml:space="preserve">From the State and Financed from Federal Grants </v>
      </c>
      <c r="B40" s="89" t="str">
        <f>'BASE YEAR REVENUE'!B38</f>
        <v>N</v>
      </c>
      <c r="C40" s="90"/>
      <c r="D40" s="90"/>
      <c r="E40" s="90"/>
      <c r="F40" s="91">
        <f>'BASE YEAR REVENUE'!C38</f>
        <v>0</v>
      </c>
    </row>
    <row r="41" spans="1:6" ht="28.9" customHeight="1" thickTop="1" thickBot="1" x14ac:dyDescent="0.5">
      <c r="A41" s="14" t="s">
        <v>75</v>
      </c>
      <c r="B41" s="115" t="s">
        <v>76</v>
      </c>
      <c r="C41" s="115"/>
      <c r="D41" s="115"/>
      <c r="E41" s="115"/>
      <c r="F41" s="116"/>
    </row>
    <row r="42" spans="1:6" ht="15.75" thickTop="1" x14ac:dyDescent="0.25">
      <c r="A42" s="93" t="s">
        <v>77</v>
      </c>
      <c r="B42" s="94"/>
      <c r="C42" s="94"/>
      <c r="D42" s="94"/>
      <c r="E42" s="94"/>
      <c r="F42" s="95"/>
    </row>
    <row r="43" spans="1:6" x14ac:dyDescent="0.25">
      <c r="A43" s="74" t="str">
        <f>'BASE YEAR REVENUE'!A41</f>
        <v xml:space="preserve">Water Supply System </v>
      </c>
      <c r="B43" s="89" t="str">
        <f>'BASE YEAR REVENUE'!B41</f>
        <v>Y</v>
      </c>
      <c r="C43" s="90"/>
      <c r="D43" s="90"/>
      <c r="E43" s="90"/>
      <c r="F43" s="91">
        <f>'BASE YEAR REVENUE'!C41</f>
        <v>0</v>
      </c>
    </row>
    <row r="44" spans="1:6" x14ac:dyDescent="0.25">
      <c r="A44" s="74" t="str">
        <f>'BASE YEAR REVENUE'!A42</f>
        <v>Electric Power System</v>
      </c>
      <c r="B44" s="89" t="str">
        <f>'BASE YEAR REVENUE'!B42</f>
        <v>Y</v>
      </c>
      <c r="C44" s="90"/>
      <c r="D44" s="90"/>
      <c r="E44" s="90"/>
      <c r="F44" s="91">
        <f>'BASE YEAR REVENUE'!C42</f>
        <v>0</v>
      </c>
    </row>
    <row r="45" spans="1:6" x14ac:dyDescent="0.25">
      <c r="A45" s="74" t="str">
        <f>'BASE YEAR REVENUE'!A43</f>
        <v xml:space="preserve">Gas Supply System </v>
      </c>
      <c r="B45" s="89" t="str">
        <f>'BASE YEAR REVENUE'!B43</f>
        <v>Y</v>
      </c>
      <c r="C45" s="90"/>
      <c r="D45" s="90"/>
      <c r="E45" s="90"/>
      <c r="F45" s="91">
        <f>'BASE YEAR REVENUE'!C43</f>
        <v>0</v>
      </c>
    </row>
    <row r="46" spans="1:6" x14ac:dyDescent="0.25">
      <c r="A46" s="74" t="str">
        <f>'BASE YEAR REVENUE'!A44</f>
        <v xml:space="preserve">Transit or Bus System </v>
      </c>
      <c r="B46" s="89" t="str">
        <f>'BASE YEAR REVENUE'!B44</f>
        <v>Y</v>
      </c>
      <c r="C46" s="90"/>
      <c r="D46" s="90"/>
      <c r="E46" s="90"/>
      <c r="F46" s="91">
        <f>'BASE YEAR REVENUE'!C44</f>
        <v>0</v>
      </c>
    </row>
    <row r="47" spans="1:6" x14ac:dyDescent="0.25">
      <c r="A47" s="93" t="s">
        <v>93</v>
      </c>
      <c r="B47" s="94"/>
      <c r="C47" s="94"/>
      <c r="D47" s="94"/>
      <c r="E47" s="94"/>
      <c r="F47" s="95"/>
    </row>
    <row r="48" spans="1:6" x14ac:dyDescent="0.25">
      <c r="A48" s="74" t="str">
        <f>'BASE YEAR REVENUE'!A46</f>
        <v>Sewerage Charges</v>
      </c>
      <c r="B48" s="89" t="str">
        <f>'BASE YEAR REVENUE'!B46</f>
        <v>Y</v>
      </c>
      <c r="C48" s="90"/>
      <c r="D48" s="90"/>
      <c r="E48" s="90"/>
      <c r="F48" s="91">
        <f>'BASE YEAR REVENUE'!C46</f>
        <v>0</v>
      </c>
    </row>
    <row r="49" spans="1:6" x14ac:dyDescent="0.25">
      <c r="A49" s="74" t="str">
        <f>'BASE YEAR REVENUE'!A47</f>
        <v>Refuse Collection, Disposal, and Recycling Charges</v>
      </c>
      <c r="B49" s="89" t="str">
        <f>'BASE YEAR REVENUE'!B47</f>
        <v>Y</v>
      </c>
      <c r="C49" s="90"/>
      <c r="D49" s="90"/>
      <c r="E49" s="90"/>
      <c r="F49" s="91">
        <f>'BASE YEAR REVENUE'!C47</f>
        <v>0</v>
      </c>
    </row>
    <row r="50" spans="1:6" x14ac:dyDescent="0.25">
      <c r="A50" s="74" t="str">
        <f>'BASE YEAR REVENUE'!A48</f>
        <v>Parks and Recreation Charges</v>
      </c>
      <c r="B50" s="89" t="str">
        <f>'BASE YEAR REVENUE'!B48</f>
        <v>Y</v>
      </c>
      <c r="C50" s="90"/>
      <c r="D50" s="90"/>
      <c r="E50" s="90"/>
      <c r="F50" s="91">
        <f>'BASE YEAR REVENUE'!C48</f>
        <v>0</v>
      </c>
    </row>
    <row r="51" spans="1:6" x14ac:dyDescent="0.25">
      <c r="A51" s="74" t="str">
        <f>'BASE YEAR REVENUE'!A49</f>
        <v>Airports</v>
      </c>
      <c r="B51" s="89" t="str">
        <f>'BASE YEAR REVENUE'!B49</f>
        <v>Y</v>
      </c>
      <c r="C51" s="90"/>
      <c r="D51" s="90"/>
      <c r="E51" s="90"/>
      <c r="F51" s="91">
        <f>'BASE YEAR REVENUE'!C49</f>
        <v>0</v>
      </c>
    </row>
    <row r="52" spans="1:6" x14ac:dyDescent="0.25">
      <c r="A52" s="74" t="str">
        <f>'BASE YEAR REVENUE'!A50</f>
        <v>Hospital Charges</v>
      </c>
      <c r="B52" s="89" t="str">
        <f>'BASE YEAR REVENUE'!B50</f>
        <v>Y</v>
      </c>
      <c r="C52" s="90"/>
      <c r="D52" s="90"/>
      <c r="E52" s="90"/>
      <c r="F52" s="91">
        <f>'BASE YEAR REVENUE'!C50</f>
        <v>0</v>
      </c>
    </row>
    <row r="53" spans="1:6" x14ac:dyDescent="0.25">
      <c r="A53" s="74" t="str">
        <f>'BASE YEAR REVENUE'!A51</f>
        <v xml:space="preserve">Parking Facilities </v>
      </c>
      <c r="B53" s="89" t="str">
        <f>'BASE YEAR REVENUE'!B51</f>
        <v>Y</v>
      </c>
      <c r="C53" s="90"/>
      <c r="D53" s="90"/>
      <c r="E53" s="90"/>
      <c r="F53" s="91">
        <f>'BASE YEAR REVENUE'!C51</f>
        <v>0</v>
      </c>
    </row>
    <row r="54" spans="1:6" x14ac:dyDescent="0.25">
      <c r="A54" s="74" t="str">
        <f>'BASE YEAR REVENUE'!A52</f>
        <v>Housing Project Rentals</v>
      </c>
      <c r="B54" s="89" t="str">
        <f>'BASE YEAR REVENUE'!B52</f>
        <v>Y</v>
      </c>
      <c r="C54" s="90"/>
      <c r="D54" s="90"/>
      <c r="E54" s="90"/>
      <c r="F54" s="91">
        <f>'BASE YEAR REVENUE'!C52</f>
        <v>0</v>
      </c>
    </row>
    <row r="55" spans="1:6" x14ac:dyDescent="0.25">
      <c r="A55" s="74" t="str">
        <f>'BASE YEAR REVENUE'!A53</f>
        <v>Highways and Other Roads</v>
      </c>
      <c r="B55" s="89" t="str">
        <f>'BASE YEAR REVENUE'!B53</f>
        <v>Y</v>
      </c>
      <c r="C55" s="90"/>
      <c r="D55" s="90"/>
      <c r="E55" s="90"/>
      <c r="F55" s="91">
        <f>'BASE YEAR REVENUE'!C53</f>
        <v>0</v>
      </c>
    </row>
    <row r="56" spans="1:6" x14ac:dyDescent="0.25">
      <c r="A56" s="74" t="str">
        <f>'BASE YEAR REVENUE'!A54</f>
        <v xml:space="preserve">Sea and Inland Port Facilities </v>
      </c>
      <c r="B56" s="89" t="str">
        <f>'BASE YEAR REVENUE'!B54</f>
        <v>Y</v>
      </c>
      <c r="C56" s="90"/>
      <c r="D56" s="90"/>
      <c r="E56" s="90"/>
      <c r="F56" s="91">
        <f>'BASE YEAR REVENUE'!C54</f>
        <v>0</v>
      </c>
    </row>
    <row r="57" spans="1:6" x14ac:dyDescent="0.25">
      <c r="A57" s="74" t="str">
        <f>'BASE YEAR REVENUE'!A55</f>
        <v>Miscellaneous Commercial Activities Operated</v>
      </c>
      <c r="B57" s="89" t="str">
        <f>'BASE YEAR REVENUE'!B55</f>
        <v>Y</v>
      </c>
      <c r="C57" s="90"/>
      <c r="D57" s="90"/>
      <c r="E57" s="90"/>
      <c r="F57" s="91">
        <f>'BASE YEAR REVENUE'!C55</f>
        <v>0</v>
      </c>
    </row>
    <row r="58" spans="1:6" x14ac:dyDescent="0.25">
      <c r="A58" s="74" t="str">
        <f>'BASE YEAR REVENUE'!A56</f>
        <v>Other</v>
      </c>
      <c r="B58" s="89" t="str">
        <f>'BASE YEAR REVENUE'!B56</f>
        <v>Y</v>
      </c>
      <c r="C58" s="90"/>
      <c r="D58" s="90"/>
      <c r="E58" s="90"/>
      <c r="F58" s="91">
        <f>'BASE YEAR REVENUE'!C56</f>
        <v>0</v>
      </c>
    </row>
    <row r="59" spans="1:6" x14ac:dyDescent="0.25">
      <c r="A59" s="93" t="s">
        <v>94</v>
      </c>
      <c r="B59" s="94"/>
      <c r="C59" s="94"/>
      <c r="D59" s="94"/>
      <c r="E59" s="94"/>
      <c r="F59" s="95"/>
    </row>
    <row r="60" spans="1:6" x14ac:dyDescent="0.25">
      <c r="A60" s="74" t="str">
        <f>'BASE YEAR REVENUE'!A58</f>
        <v>Special Assessments</v>
      </c>
      <c r="B60" s="89" t="str">
        <f>'BASE YEAR REVENUE'!B58</f>
        <v>Y</v>
      </c>
      <c r="C60" s="90"/>
      <c r="D60" s="90"/>
      <c r="E60" s="90"/>
      <c r="F60" s="91">
        <f>'BASE YEAR REVENUE'!C58</f>
        <v>0</v>
      </c>
    </row>
    <row r="61" spans="1:6" x14ac:dyDescent="0.25">
      <c r="A61" s="74" t="str">
        <f>'BASE YEAR REVENUE'!A59</f>
        <v>Receipts from Sale of Property and Other Capital Assets</v>
      </c>
      <c r="B61" s="89" t="str">
        <f>'BASE YEAR REVENUE'!B59</f>
        <v>Y</v>
      </c>
      <c r="C61" s="90"/>
      <c r="D61" s="90"/>
      <c r="E61" s="90"/>
      <c r="F61" s="91">
        <f>'BASE YEAR REVENUE'!C59</f>
        <v>0</v>
      </c>
    </row>
    <row r="62" spans="1:6" x14ac:dyDescent="0.25">
      <c r="A62" s="74" t="str">
        <f>'BASE YEAR REVENUE'!A60</f>
        <v>Proceeds from Issuance of Debt</v>
      </c>
      <c r="B62" s="89" t="str">
        <f>'BASE YEAR REVENUE'!B60</f>
        <v>N</v>
      </c>
      <c r="C62" s="90"/>
      <c r="D62" s="90"/>
      <c r="E62" s="90"/>
      <c r="F62" s="91">
        <f>'BASE YEAR REVENUE'!C60</f>
        <v>0</v>
      </c>
    </row>
    <row r="63" spans="1:6" x14ac:dyDescent="0.25">
      <c r="A63" s="74" t="str">
        <f>'BASE YEAR REVENUE'!A61</f>
        <v>Interest Earnings</v>
      </c>
      <c r="B63" s="89" t="str">
        <f>'BASE YEAR REVENUE'!B61</f>
        <v>Y</v>
      </c>
      <c r="C63" s="90"/>
      <c r="D63" s="90"/>
      <c r="E63" s="90"/>
      <c r="F63" s="91">
        <f>'BASE YEAR REVENUE'!C61</f>
        <v>0</v>
      </c>
    </row>
    <row r="64" spans="1:6" x14ac:dyDescent="0.25">
      <c r="A64" s="74" t="str">
        <f>'BASE YEAR REVENUE'!A62</f>
        <v>Fines and Forfeitures</v>
      </c>
      <c r="B64" s="89" t="str">
        <f>'BASE YEAR REVENUE'!B62</f>
        <v>Y</v>
      </c>
      <c r="C64" s="90"/>
      <c r="D64" s="90"/>
      <c r="E64" s="90"/>
      <c r="F64" s="91">
        <f>'BASE YEAR REVENUE'!C62</f>
        <v>0</v>
      </c>
    </row>
    <row r="65" spans="1:6" x14ac:dyDescent="0.25">
      <c r="A65" s="74" t="str">
        <f>'BASE YEAR REVENUE'!A63</f>
        <v>Rents</v>
      </c>
      <c r="B65" s="89" t="str">
        <f>'BASE YEAR REVENUE'!B63</f>
        <v>Y</v>
      </c>
      <c r="C65" s="90"/>
      <c r="D65" s="90"/>
      <c r="E65" s="90"/>
      <c r="F65" s="91">
        <f>'BASE YEAR REVENUE'!C63</f>
        <v>0</v>
      </c>
    </row>
    <row r="66" spans="1:6" x14ac:dyDescent="0.25">
      <c r="A66" s="74" t="str">
        <f>'BASE YEAR REVENUE'!A64</f>
        <v>Royalties</v>
      </c>
      <c r="B66" s="89" t="str">
        <f>'BASE YEAR REVENUE'!B64</f>
        <v>Y</v>
      </c>
      <c r="C66" s="90"/>
      <c r="D66" s="90"/>
      <c r="E66" s="90"/>
      <c r="F66" s="91">
        <f>'BASE YEAR REVENUE'!C64</f>
        <v>0</v>
      </c>
    </row>
    <row r="67" spans="1:6" x14ac:dyDescent="0.25">
      <c r="A67" s="74" t="str">
        <f>'BASE YEAR REVENUE'!A65</f>
        <v>Private Donations</v>
      </c>
      <c r="B67" s="89" t="str">
        <f>'BASE YEAR REVENUE'!B65</f>
        <v>Y</v>
      </c>
      <c r="C67" s="90"/>
      <c r="D67" s="90"/>
      <c r="E67" s="90"/>
      <c r="F67" s="91">
        <f>'BASE YEAR REVENUE'!C65</f>
        <v>0</v>
      </c>
    </row>
    <row r="68" spans="1:6" x14ac:dyDescent="0.25">
      <c r="A68" s="74" t="str">
        <f>'BASE YEAR REVENUE'!A66</f>
        <v>Sale of Retail or Wholesale Liquor*</v>
      </c>
      <c r="B68" s="89" t="str">
        <f>'BASE YEAR REVENUE'!B66</f>
        <v>Y</v>
      </c>
      <c r="C68" s="90"/>
      <c r="D68" s="90"/>
      <c r="E68" s="90"/>
      <c r="F68" s="91">
        <f>'BASE YEAR REVENUE'!C66</f>
        <v>0</v>
      </c>
    </row>
    <row r="69" spans="1:6" x14ac:dyDescent="0.25">
      <c r="A69" s="74" t="str">
        <f>'BASE YEAR REVENUE'!A67</f>
        <v>Trust Revenue</v>
      </c>
      <c r="B69" s="89" t="str">
        <f>'BASE YEAR REVENUE'!B67</f>
        <v>N</v>
      </c>
      <c r="C69" s="90"/>
      <c r="D69" s="90"/>
      <c r="E69" s="90"/>
      <c r="F69" s="91">
        <f>'BASE YEAR REVENUE'!C67</f>
        <v>0</v>
      </c>
    </row>
    <row r="70" spans="1:6" x14ac:dyDescent="0.25">
      <c r="A70" s="74" t="str">
        <f>'BASE YEAR REVENUE'!A68</f>
        <v>Refunds and Other Correcting Transactions</v>
      </c>
      <c r="B70" s="89" t="str">
        <f>'BASE YEAR REVENUE'!B68</f>
        <v>N</v>
      </c>
      <c r="C70" s="90"/>
      <c r="D70" s="90"/>
      <c r="E70" s="90"/>
      <c r="F70" s="91">
        <f>'BASE YEAR REVENUE'!C68</f>
        <v>0</v>
      </c>
    </row>
    <row r="71" spans="1:6" x14ac:dyDescent="0.25">
      <c r="A71" s="74" t="str">
        <f>'BASE YEAR REVENUE'!A69</f>
        <v>Miscellaneous Other Revenue</v>
      </c>
      <c r="B71" s="89" t="str">
        <f>'BASE YEAR REVENUE'!B69</f>
        <v>Y</v>
      </c>
      <c r="C71" s="90"/>
      <c r="D71" s="90"/>
      <c r="E71" s="90"/>
      <c r="F71" s="91">
        <f>'BASE YEAR REVENUE'!C69</f>
        <v>0</v>
      </c>
    </row>
    <row r="72" spans="1:6" ht="18.75" x14ac:dyDescent="0.3">
      <c r="A72" s="96" t="s">
        <v>14</v>
      </c>
      <c r="B72" s="60"/>
      <c r="C72" s="97">
        <f>SUM(C7:C71)</f>
        <v>0</v>
      </c>
      <c r="D72" s="97">
        <f t="shared" ref="D72:E72" si="0">SUM(D7:D71)</f>
        <v>0</v>
      </c>
      <c r="E72" s="97">
        <f t="shared" si="0"/>
        <v>0</v>
      </c>
      <c r="F72" s="84">
        <f>SUM(F7:F71)</f>
        <v>1</v>
      </c>
    </row>
    <row r="73" spans="1:6" ht="24" customHeight="1" thickBot="1" x14ac:dyDescent="0.3">
      <c r="A73" s="98" t="s">
        <v>95</v>
      </c>
      <c r="B73" s="99"/>
      <c r="C73" s="100">
        <f ca="1">SUMIF(B$7:C$71,"Y",C7:C71)</f>
        <v>0</v>
      </c>
      <c r="D73" s="100">
        <f ca="1">SUMIF(B$7:F$71,"Y",D7:D71)</f>
        <v>0</v>
      </c>
      <c r="E73" s="100">
        <f ca="1">SUMIF(B$7:F$71,"Y",E7:E71)</f>
        <v>0</v>
      </c>
      <c r="F73" s="101">
        <f ca="1">SUMIF(B$7:F$71,"Y",F7:F71)</f>
        <v>1</v>
      </c>
    </row>
    <row r="74" spans="1:6" ht="19.5" thickTop="1" x14ac:dyDescent="0.3">
      <c r="A74" s="23"/>
      <c r="B74" s="23"/>
      <c r="C74" s="23"/>
      <c r="D74" s="23"/>
      <c r="E74" s="23"/>
      <c r="F74" s="23"/>
    </row>
    <row r="75" spans="1:6" ht="18.75" x14ac:dyDescent="0.3">
      <c r="A75" s="22" t="s">
        <v>106</v>
      </c>
      <c r="B75" s="26"/>
      <c r="C75" s="26"/>
      <c r="D75" s="29" t="str">
        <f ca="1">IF(C73=0,"NA",(D73-C73)/C73)</f>
        <v>NA</v>
      </c>
      <c r="E75" s="29" t="str">
        <f ca="1">IF(D73=0,"NA",(E73-D73)/D73)</f>
        <v>NA</v>
      </c>
      <c r="F75" s="29" t="str">
        <f ca="1">IF(E73=0,"NA",(F73-E73)/E73)</f>
        <v>NA</v>
      </c>
    </row>
    <row r="77" spans="1:6" ht="18.75" x14ac:dyDescent="0.3">
      <c r="A77" s="25" t="s">
        <v>107</v>
      </c>
      <c r="B77" s="27" t="str">
        <f ca="1">IF(F75="NA", "NA",AVERAGE(D75:F75))</f>
        <v>NA</v>
      </c>
    </row>
    <row r="78" spans="1:6" ht="18.75" x14ac:dyDescent="0.3">
      <c r="A78" s="23"/>
      <c r="B78" s="4"/>
    </row>
    <row r="79" spans="1:6" ht="18.75" x14ac:dyDescent="0.3">
      <c r="A79" s="24" t="s">
        <v>108</v>
      </c>
      <c r="B79" s="28">
        <f ca="1">IF(B77="NA",0.052,IF(B77&gt;0.041,B77,0.052))</f>
        <v>5.1999999999999998E-2</v>
      </c>
    </row>
    <row r="83" spans="1:1" x14ac:dyDescent="0.25">
      <c r="A83" s="108"/>
    </row>
  </sheetData>
  <sheetProtection sheet="1" objects="1" scenarios="1"/>
  <mergeCells count="4">
    <mergeCell ref="B6:F6"/>
    <mergeCell ref="B35:F35"/>
    <mergeCell ref="B41:F41"/>
    <mergeCell ref="A3:F3"/>
  </mergeCells>
  <hyperlinks>
    <hyperlink ref="G1" location="SUMMARY!A1" display="Summary" xr:uid="{00000000-0004-0000-0200-000000000000}"/>
  </hyperlink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F74"/>
  <sheetViews>
    <sheetView showGridLines="0" workbookViewId="0">
      <selection activeCell="F10" sqref="F10"/>
    </sheetView>
  </sheetViews>
  <sheetFormatPr defaultRowHeight="15" x14ac:dyDescent="0.25"/>
  <cols>
    <col min="1" max="1" width="52.5703125" customWidth="1"/>
    <col min="2" max="3" width="20.5703125" customWidth="1"/>
    <col min="4" max="4" width="23.28515625" customWidth="1"/>
    <col min="5" max="5" width="10.28515625" customWidth="1"/>
  </cols>
  <sheetData>
    <row r="1" spans="1:6" ht="33" customHeight="1" x14ac:dyDescent="0.35">
      <c r="A1" s="15" t="s">
        <v>99</v>
      </c>
      <c r="F1" s="20" t="s">
        <v>104</v>
      </c>
    </row>
    <row r="2" spans="1:6" ht="21.6" customHeight="1" thickBot="1" x14ac:dyDescent="0.3">
      <c r="A2" s="16" t="s">
        <v>111</v>
      </c>
      <c r="B2" s="18">
        <f>SUMMARY!$E$13</f>
        <v>44196</v>
      </c>
      <c r="C2" s="18"/>
    </row>
    <row r="3" spans="1:6" s="11" customFormat="1" ht="16.5" thickTop="1" thickBot="1" x14ac:dyDescent="0.3">
      <c r="A3" s="12" t="s">
        <v>1</v>
      </c>
      <c r="B3" s="13" t="s">
        <v>2</v>
      </c>
      <c r="C3" s="13"/>
      <c r="D3" s="17" t="s">
        <v>3</v>
      </c>
    </row>
    <row r="4" spans="1:6" ht="28.9" customHeight="1" thickTop="1" thickBot="1" x14ac:dyDescent="0.5">
      <c r="A4" s="14" t="s">
        <v>15</v>
      </c>
      <c r="B4" s="115" t="s">
        <v>21</v>
      </c>
      <c r="C4" s="115"/>
      <c r="D4" s="116"/>
    </row>
    <row r="5" spans="1:6" ht="15.75" thickTop="1" x14ac:dyDescent="0.25">
      <c r="A5" s="71" t="s">
        <v>4</v>
      </c>
      <c r="B5" s="72"/>
      <c r="C5" s="113" t="s">
        <v>133</v>
      </c>
      <c r="D5" s="73" t="s">
        <v>132</v>
      </c>
    </row>
    <row r="6" spans="1:6" x14ac:dyDescent="0.25">
      <c r="A6" s="74" t="str">
        <f>'BASE YEAR REVENUE'!A6</f>
        <v>Property Tax</v>
      </c>
      <c r="B6" s="89" t="str">
        <f>'BASE YEAR REVENUE'!B6</f>
        <v>Y</v>
      </c>
      <c r="C6" s="111">
        <f>'BASE YEAR REVENUE'!C6</f>
        <v>1</v>
      </c>
      <c r="D6" s="75">
        <v>1</v>
      </c>
    </row>
    <row r="7" spans="1:6" x14ac:dyDescent="0.25">
      <c r="A7" s="71" t="s">
        <v>6</v>
      </c>
      <c r="B7" s="72"/>
      <c r="C7" s="109"/>
      <c r="D7" s="73"/>
    </row>
    <row r="8" spans="1:6" x14ac:dyDescent="0.25">
      <c r="A8" s="74" t="str">
        <f>'BASE YEAR REVENUE'!A8</f>
        <v>General Sales and Use Tax</v>
      </c>
      <c r="B8" s="89" t="str">
        <f>'BASE YEAR REVENUE'!B8</f>
        <v>Y</v>
      </c>
      <c r="C8" s="111">
        <f>'BASE YEAR REVENUE'!C8</f>
        <v>0</v>
      </c>
      <c r="D8" s="75">
        <v>0</v>
      </c>
    </row>
    <row r="9" spans="1:6" x14ac:dyDescent="0.25">
      <c r="A9" s="74" t="str">
        <f>'BASE YEAR REVENUE'!A9</f>
        <v xml:space="preserve">Selective Sales Tax </v>
      </c>
      <c r="B9" s="78"/>
      <c r="C9" s="112"/>
      <c r="D9" s="102"/>
    </row>
    <row r="10" spans="1:6" x14ac:dyDescent="0.25">
      <c r="A10" s="80" t="str">
        <f>'BASE YEAR REVENUE'!A10</f>
        <v>Alcoholic Beverage</v>
      </c>
      <c r="B10" s="89" t="str">
        <f>'BASE YEAR REVENUE'!B10</f>
        <v>Y</v>
      </c>
      <c r="C10" s="111">
        <f>'BASE YEAR REVENUE'!C10</f>
        <v>0</v>
      </c>
      <c r="D10" s="75">
        <v>0</v>
      </c>
    </row>
    <row r="11" spans="1:6" x14ac:dyDescent="0.25">
      <c r="A11" s="80" t="str">
        <f>'BASE YEAR REVENUE'!A11</f>
        <v>Amusements Sales Tax</v>
      </c>
      <c r="B11" s="89" t="str">
        <f>'BASE YEAR REVENUE'!B11</f>
        <v>Y</v>
      </c>
      <c r="C11" s="111">
        <f>'BASE YEAR REVENUE'!C11</f>
        <v>0</v>
      </c>
      <c r="D11" s="75">
        <v>0</v>
      </c>
    </row>
    <row r="12" spans="1:6" x14ac:dyDescent="0.25">
      <c r="A12" s="80" t="str">
        <f>'BASE YEAR REVENUE'!A12</f>
        <v>Motor Fuels Sales Tax</v>
      </c>
      <c r="B12" s="89" t="str">
        <f>'BASE YEAR REVENUE'!B12</f>
        <v>Y</v>
      </c>
      <c r="C12" s="111">
        <f>'BASE YEAR REVENUE'!C12</f>
        <v>0</v>
      </c>
      <c r="D12" s="75">
        <v>0</v>
      </c>
    </row>
    <row r="13" spans="1:6" x14ac:dyDescent="0.25">
      <c r="A13" s="80" t="str">
        <f>'BASE YEAR REVENUE'!A13</f>
        <v>Parimutuels Tax</v>
      </c>
      <c r="B13" s="89" t="str">
        <f>'BASE YEAR REVENUE'!B13</f>
        <v>Y</v>
      </c>
      <c r="C13" s="111">
        <f>'BASE YEAR REVENUE'!C13</f>
        <v>0</v>
      </c>
      <c r="D13" s="75">
        <v>0</v>
      </c>
    </row>
    <row r="14" spans="1:6" x14ac:dyDescent="0.25">
      <c r="A14" s="80" t="str">
        <f>'BASE YEAR REVENUE'!A14</f>
        <v>Public Utilities Sales Tax</v>
      </c>
      <c r="B14" s="89" t="str">
        <f>'BASE YEAR REVENUE'!B14</f>
        <v>Y</v>
      </c>
      <c r="C14" s="111">
        <f>'BASE YEAR REVENUE'!C14</f>
        <v>0</v>
      </c>
      <c r="D14" s="75">
        <v>0</v>
      </c>
    </row>
    <row r="15" spans="1:6" x14ac:dyDescent="0.25">
      <c r="A15" s="80" t="str">
        <f>'BASE YEAR REVENUE'!A15</f>
        <v>Tobacco Products Tax</v>
      </c>
      <c r="B15" s="89" t="str">
        <f>'BASE YEAR REVENUE'!B15</f>
        <v>Y</v>
      </c>
      <c r="C15" s="111">
        <f>'BASE YEAR REVENUE'!C15</f>
        <v>0</v>
      </c>
      <c r="D15" s="75">
        <v>0</v>
      </c>
    </row>
    <row r="16" spans="1:6" x14ac:dyDescent="0.25">
      <c r="A16" s="80" t="str">
        <f>'BASE YEAR REVENUE'!A16</f>
        <v>Other Sales Tax</v>
      </c>
      <c r="B16" s="89" t="str">
        <f>'BASE YEAR REVENUE'!B16</f>
        <v>Y</v>
      </c>
      <c r="C16" s="111">
        <f>'BASE YEAR REVENUE'!C16</f>
        <v>0</v>
      </c>
      <c r="D16" s="75">
        <v>0</v>
      </c>
    </row>
    <row r="17" spans="1:4" x14ac:dyDescent="0.25">
      <c r="A17" s="71" t="s">
        <v>64</v>
      </c>
      <c r="B17" s="72"/>
      <c r="C17" s="72"/>
      <c r="D17" s="73"/>
    </row>
    <row r="18" spans="1:4" x14ac:dyDescent="0.25">
      <c r="A18" s="74" t="str">
        <f>'BASE YEAR REVENUE'!A18</f>
        <v>Alcoholic Beverage Licensing and Permits</v>
      </c>
      <c r="B18" s="89" t="str">
        <f>'BASE YEAR REVENUE'!B18</f>
        <v>Y</v>
      </c>
      <c r="C18" s="111">
        <f>'BASE YEAR REVENUE'!C18</f>
        <v>0</v>
      </c>
      <c r="D18" s="75">
        <v>0</v>
      </c>
    </row>
    <row r="19" spans="1:4" x14ac:dyDescent="0.25">
      <c r="A19" s="74" t="str">
        <f>'BASE YEAR REVENUE'!A19</f>
        <v>Building/Construction Permits</v>
      </c>
      <c r="B19" s="89" t="str">
        <f>'BASE YEAR REVENUE'!B19</f>
        <v>Y</v>
      </c>
      <c r="C19" s="111">
        <f>'BASE YEAR REVENUE'!C19</f>
        <v>0</v>
      </c>
      <c r="D19" s="75">
        <v>0</v>
      </c>
    </row>
    <row r="20" spans="1:4" x14ac:dyDescent="0.25">
      <c r="A20" s="74" t="str">
        <f>'BASE YEAR REVENUE'!A20</f>
        <v>Amusements Licensing and Permits</v>
      </c>
      <c r="B20" s="89" t="str">
        <f>'BASE YEAR REVENUE'!B20</f>
        <v>Y</v>
      </c>
      <c r="C20" s="111">
        <f>'BASE YEAR REVENUE'!C20</f>
        <v>0</v>
      </c>
      <c r="D20" s="75">
        <v>0</v>
      </c>
    </row>
    <row r="21" spans="1:4" x14ac:dyDescent="0.25">
      <c r="A21" s="74" t="str">
        <f>'BASE YEAR REVENUE'!A21</f>
        <v>Motor Vehicles Licensing and Permits</v>
      </c>
      <c r="B21" s="89" t="str">
        <f>'BASE YEAR REVENUE'!B21</f>
        <v>Y</v>
      </c>
      <c r="C21" s="111">
        <f>'BASE YEAR REVENUE'!C21</f>
        <v>0</v>
      </c>
      <c r="D21" s="75">
        <v>0</v>
      </c>
    </row>
    <row r="22" spans="1:4" x14ac:dyDescent="0.25">
      <c r="A22" s="74" t="str">
        <f>'BASE YEAR REVENUE'!A22</f>
        <v>Public Utilities Licensing and Permits</v>
      </c>
      <c r="B22" s="89" t="str">
        <f>'BASE YEAR REVENUE'!B22</f>
        <v>Y</v>
      </c>
      <c r="C22" s="111">
        <f>'BASE YEAR REVENUE'!C22</f>
        <v>0</v>
      </c>
      <c r="D22" s="75">
        <v>0</v>
      </c>
    </row>
    <row r="23" spans="1:4" x14ac:dyDescent="0.25">
      <c r="A23" s="74" t="str">
        <f>'BASE YEAR REVENUE'!A23</f>
        <v>Occupation and Business Licensing and Permits</v>
      </c>
      <c r="B23" s="89" t="str">
        <f>'BASE YEAR REVENUE'!B23</f>
        <v>Y</v>
      </c>
      <c r="C23" s="111">
        <f>'BASE YEAR REVENUE'!C23</f>
        <v>0</v>
      </c>
      <c r="D23" s="75">
        <v>0</v>
      </c>
    </row>
    <row r="24" spans="1:4" x14ac:dyDescent="0.25">
      <c r="A24" s="74" t="str">
        <f>'BASE YEAR REVENUE'!A24</f>
        <v>Other Licensing and Permits</v>
      </c>
      <c r="B24" s="89" t="str">
        <f>'BASE YEAR REVENUE'!B24</f>
        <v>Y</v>
      </c>
      <c r="C24" s="111">
        <f>'BASE YEAR REVENUE'!C24</f>
        <v>0</v>
      </c>
      <c r="D24" s="75">
        <v>0</v>
      </c>
    </row>
    <row r="25" spans="1:4" x14ac:dyDescent="0.25">
      <c r="A25" s="81" t="s">
        <v>10</v>
      </c>
      <c r="B25" s="72"/>
      <c r="C25" s="72"/>
      <c r="D25" s="73"/>
    </row>
    <row r="26" spans="1:4" x14ac:dyDescent="0.25">
      <c r="A26" s="74" t="str">
        <f>'BASE YEAR REVENUE'!A26</f>
        <v>Individual Income Tax</v>
      </c>
      <c r="B26" s="89" t="str">
        <f>'BASE YEAR REVENUE'!B26</f>
        <v>Y</v>
      </c>
      <c r="C26" s="111">
        <f>'BASE YEAR REVENUE'!C26</f>
        <v>0</v>
      </c>
      <c r="D26" s="75">
        <v>0</v>
      </c>
    </row>
    <row r="27" spans="1:4" x14ac:dyDescent="0.25">
      <c r="A27" s="74" t="str">
        <f>'BASE YEAR REVENUE'!A27</f>
        <v>Corporate Income Tax</v>
      </c>
      <c r="B27" s="89" t="str">
        <f>'BASE YEAR REVENUE'!B27</f>
        <v>Y</v>
      </c>
      <c r="C27" s="111">
        <f>'BASE YEAR REVENUE'!C27</f>
        <v>0</v>
      </c>
      <c r="D27" s="75">
        <v>0</v>
      </c>
    </row>
    <row r="28" spans="1:4" x14ac:dyDescent="0.25">
      <c r="A28" s="81" t="s">
        <v>5</v>
      </c>
      <c r="B28" s="72"/>
      <c r="C28" s="72"/>
      <c r="D28" s="73"/>
    </row>
    <row r="29" spans="1:4" x14ac:dyDescent="0.25">
      <c r="A29" s="74" t="str">
        <f>'BASE YEAR REVENUE'!A29</f>
        <v>Death and Gift Tax</v>
      </c>
      <c r="B29" s="89" t="str">
        <f>'BASE YEAR REVENUE'!B29</f>
        <v>Y</v>
      </c>
      <c r="C29" s="111">
        <f>'BASE YEAR REVENUE'!C29</f>
        <v>0</v>
      </c>
      <c r="D29" s="75">
        <v>0</v>
      </c>
    </row>
    <row r="30" spans="1:4" x14ac:dyDescent="0.25">
      <c r="A30" s="74" t="str">
        <f>'BASE YEAR REVENUE'!A30</f>
        <v>Documentary and Stock Transfer Tax</v>
      </c>
      <c r="B30" s="89" t="str">
        <f>'BASE YEAR REVENUE'!B30</f>
        <v>Y</v>
      </c>
      <c r="C30" s="111">
        <f>'BASE YEAR REVENUE'!C30</f>
        <v>0</v>
      </c>
      <c r="D30" s="75">
        <v>0</v>
      </c>
    </row>
    <row r="31" spans="1:4" x14ac:dyDescent="0.25">
      <c r="A31" s="74" t="str">
        <f>'BASE YEAR REVENUE'!A31</f>
        <v>Severance Tax</v>
      </c>
      <c r="B31" s="89" t="str">
        <f>'BASE YEAR REVENUE'!B31</f>
        <v>Y</v>
      </c>
      <c r="C31" s="111">
        <f>'BASE YEAR REVENUE'!C31</f>
        <v>0</v>
      </c>
      <c r="D31" s="75">
        <v>0</v>
      </c>
    </row>
    <row r="32" spans="1:4" ht="15.75" thickBot="1" x14ac:dyDescent="0.3">
      <c r="A32" s="74" t="str">
        <f>'BASE YEAR REVENUE'!A32</f>
        <v>Other</v>
      </c>
      <c r="B32" s="89" t="str">
        <f>'BASE YEAR REVENUE'!B32</f>
        <v>Y</v>
      </c>
      <c r="C32" s="111">
        <f>'BASE YEAR REVENUE'!C32</f>
        <v>0</v>
      </c>
      <c r="D32" s="75">
        <v>0</v>
      </c>
    </row>
    <row r="33" spans="1:4" ht="28.9" customHeight="1" thickTop="1" thickBot="1" x14ac:dyDescent="0.5">
      <c r="A33" s="14" t="s">
        <v>16</v>
      </c>
      <c r="B33" s="115" t="s">
        <v>71</v>
      </c>
      <c r="C33" s="115"/>
      <c r="D33" s="116"/>
    </row>
    <row r="34" spans="1:4" ht="15.75" thickTop="1" x14ac:dyDescent="0.25">
      <c r="A34" s="81" t="s">
        <v>16</v>
      </c>
      <c r="B34" s="72"/>
      <c r="C34" s="72"/>
      <c r="D34" s="73"/>
    </row>
    <row r="35" spans="1:4" x14ac:dyDescent="0.25">
      <c r="A35" s="74" t="str">
        <f>'BASE YEAR REVENUE'!A35</f>
        <v>From Other Local Governments</v>
      </c>
      <c r="B35" s="89" t="str">
        <f>'BASE YEAR REVENUE'!B35</f>
        <v>Y</v>
      </c>
      <c r="C35" s="111">
        <f>'BASE YEAR REVENUE'!C35</f>
        <v>0</v>
      </c>
      <c r="D35" s="75">
        <v>0</v>
      </c>
    </row>
    <row r="36" spans="1:4" x14ac:dyDescent="0.25">
      <c r="A36" s="74" t="str">
        <f>'BASE YEAR REVENUE'!A36</f>
        <v>From the State</v>
      </c>
      <c r="B36" s="89" t="str">
        <f>'BASE YEAR REVENUE'!B36</f>
        <v>Y</v>
      </c>
      <c r="C36" s="111">
        <f>'BASE YEAR REVENUE'!C36</f>
        <v>0</v>
      </c>
      <c r="D36" s="75">
        <v>0</v>
      </c>
    </row>
    <row r="37" spans="1:4" x14ac:dyDescent="0.25">
      <c r="A37" s="74" t="str">
        <f>'BASE YEAR REVENUE'!A37</f>
        <v>From the Federal Government</v>
      </c>
      <c r="B37" s="89" t="str">
        <f>'BASE YEAR REVENUE'!B37</f>
        <v>N</v>
      </c>
      <c r="C37" s="111">
        <f>'BASE YEAR REVENUE'!C37</f>
        <v>0</v>
      </c>
      <c r="D37" s="75">
        <v>0</v>
      </c>
    </row>
    <row r="38" spans="1:4" ht="15.75" thickBot="1" x14ac:dyDescent="0.3">
      <c r="A38" s="74" t="str">
        <f>'BASE YEAR REVENUE'!A38</f>
        <v xml:space="preserve">From the State and Financed from Federal Grants </v>
      </c>
      <c r="B38" s="89" t="str">
        <f>'BASE YEAR REVENUE'!B38</f>
        <v>N</v>
      </c>
      <c r="C38" s="111">
        <f>'BASE YEAR REVENUE'!C38</f>
        <v>0</v>
      </c>
      <c r="D38" s="75">
        <v>0</v>
      </c>
    </row>
    <row r="39" spans="1:4" ht="28.9" customHeight="1" thickTop="1" thickBot="1" x14ac:dyDescent="0.5">
      <c r="A39" s="14" t="s">
        <v>75</v>
      </c>
      <c r="B39" s="115" t="s">
        <v>76</v>
      </c>
      <c r="C39" s="115"/>
      <c r="D39" s="116"/>
    </row>
    <row r="40" spans="1:4" ht="15.75" thickTop="1" x14ac:dyDescent="0.25">
      <c r="A40" s="93" t="s">
        <v>77</v>
      </c>
      <c r="B40" s="94"/>
      <c r="C40" s="94"/>
      <c r="D40" s="103"/>
    </row>
    <row r="41" spans="1:4" x14ac:dyDescent="0.25">
      <c r="A41" s="74" t="str">
        <f>'BASE YEAR REVENUE'!A41</f>
        <v xml:space="preserve">Water Supply System </v>
      </c>
      <c r="B41" s="89" t="str">
        <f>'BASE YEAR REVENUE'!B41</f>
        <v>Y</v>
      </c>
      <c r="C41" s="111">
        <f>'BASE YEAR REVENUE'!C41</f>
        <v>0</v>
      </c>
      <c r="D41" s="75">
        <v>0</v>
      </c>
    </row>
    <row r="42" spans="1:4" x14ac:dyDescent="0.25">
      <c r="A42" s="74" t="str">
        <f>'BASE YEAR REVENUE'!A42</f>
        <v>Electric Power System</v>
      </c>
      <c r="B42" s="89" t="str">
        <f>'BASE YEAR REVENUE'!B42</f>
        <v>Y</v>
      </c>
      <c r="C42" s="111">
        <f>'BASE YEAR REVENUE'!C42</f>
        <v>0</v>
      </c>
      <c r="D42" s="75">
        <v>0</v>
      </c>
    </row>
    <row r="43" spans="1:4" x14ac:dyDescent="0.25">
      <c r="A43" s="74" t="str">
        <f>'BASE YEAR REVENUE'!A43</f>
        <v xml:space="preserve">Gas Supply System </v>
      </c>
      <c r="B43" s="89" t="str">
        <f>'BASE YEAR REVENUE'!B43</f>
        <v>Y</v>
      </c>
      <c r="C43" s="111">
        <f>'BASE YEAR REVENUE'!C43</f>
        <v>0</v>
      </c>
      <c r="D43" s="75">
        <v>0</v>
      </c>
    </row>
    <row r="44" spans="1:4" x14ac:dyDescent="0.25">
      <c r="A44" s="74" t="str">
        <f>'BASE YEAR REVENUE'!A44</f>
        <v xml:space="preserve">Transit or Bus System </v>
      </c>
      <c r="B44" s="89" t="str">
        <f>'BASE YEAR REVENUE'!B44</f>
        <v>Y</v>
      </c>
      <c r="C44" s="111">
        <f>'BASE YEAR REVENUE'!C44</f>
        <v>0</v>
      </c>
      <c r="D44" s="75">
        <v>0</v>
      </c>
    </row>
    <row r="45" spans="1:4" x14ac:dyDescent="0.25">
      <c r="A45" s="93" t="s">
        <v>93</v>
      </c>
      <c r="B45" s="94"/>
      <c r="C45" s="94"/>
      <c r="D45" s="103"/>
    </row>
    <row r="46" spans="1:4" x14ac:dyDescent="0.25">
      <c r="A46" s="74" t="str">
        <f>'BASE YEAR REVENUE'!A46</f>
        <v>Sewerage Charges</v>
      </c>
      <c r="B46" s="89" t="str">
        <f>'BASE YEAR REVENUE'!B46</f>
        <v>Y</v>
      </c>
      <c r="C46" s="111">
        <f>'BASE YEAR REVENUE'!C46</f>
        <v>0</v>
      </c>
      <c r="D46" s="75">
        <v>0</v>
      </c>
    </row>
    <row r="47" spans="1:4" x14ac:dyDescent="0.25">
      <c r="A47" s="74" t="str">
        <f>'BASE YEAR REVENUE'!A47</f>
        <v>Refuse Collection, Disposal, and Recycling Charges</v>
      </c>
      <c r="B47" s="89" t="str">
        <f>'BASE YEAR REVENUE'!B47</f>
        <v>Y</v>
      </c>
      <c r="C47" s="111">
        <f>'BASE YEAR REVENUE'!C47</f>
        <v>0</v>
      </c>
      <c r="D47" s="75">
        <v>0</v>
      </c>
    </row>
    <row r="48" spans="1:4" x14ac:dyDescent="0.25">
      <c r="A48" s="74" t="str">
        <f>'BASE YEAR REVENUE'!A48</f>
        <v>Parks and Recreation Charges</v>
      </c>
      <c r="B48" s="89" t="str">
        <f>'BASE YEAR REVENUE'!B48</f>
        <v>Y</v>
      </c>
      <c r="C48" s="111">
        <f>'BASE YEAR REVENUE'!C48</f>
        <v>0</v>
      </c>
      <c r="D48" s="75">
        <v>0</v>
      </c>
    </row>
    <row r="49" spans="1:4" x14ac:dyDescent="0.25">
      <c r="A49" s="74" t="str">
        <f>'BASE YEAR REVENUE'!A49</f>
        <v>Airports</v>
      </c>
      <c r="B49" s="89" t="str">
        <f>'BASE YEAR REVENUE'!B49</f>
        <v>Y</v>
      </c>
      <c r="C49" s="111">
        <f>'BASE YEAR REVENUE'!C49</f>
        <v>0</v>
      </c>
      <c r="D49" s="75">
        <v>0</v>
      </c>
    </row>
    <row r="50" spans="1:4" x14ac:dyDescent="0.25">
      <c r="A50" s="74" t="str">
        <f>'BASE YEAR REVENUE'!A50</f>
        <v>Hospital Charges</v>
      </c>
      <c r="B50" s="89" t="str">
        <f>'BASE YEAR REVENUE'!B50</f>
        <v>Y</v>
      </c>
      <c r="C50" s="111">
        <f>'BASE YEAR REVENUE'!C50</f>
        <v>0</v>
      </c>
      <c r="D50" s="75">
        <v>0</v>
      </c>
    </row>
    <row r="51" spans="1:4" x14ac:dyDescent="0.25">
      <c r="A51" s="74" t="str">
        <f>'BASE YEAR REVENUE'!A51</f>
        <v xml:space="preserve">Parking Facilities </v>
      </c>
      <c r="B51" s="89" t="str">
        <f>'BASE YEAR REVENUE'!B51</f>
        <v>Y</v>
      </c>
      <c r="C51" s="111">
        <f>'BASE YEAR REVENUE'!C51</f>
        <v>0</v>
      </c>
      <c r="D51" s="75">
        <v>0</v>
      </c>
    </row>
    <row r="52" spans="1:4" x14ac:dyDescent="0.25">
      <c r="A52" s="74" t="str">
        <f>'BASE YEAR REVENUE'!A52</f>
        <v>Housing Project Rentals</v>
      </c>
      <c r="B52" s="89" t="str">
        <f>'BASE YEAR REVENUE'!B52</f>
        <v>Y</v>
      </c>
      <c r="C52" s="111">
        <f>'BASE YEAR REVENUE'!C52</f>
        <v>0</v>
      </c>
      <c r="D52" s="75">
        <v>0</v>
      </c>
    </row>
    <row r="53" spans="1:4" x14ac:dyDescent="0.25">
      <c r="A53" s="74" t="str">
        <f>'BASE YEAR REVENUE'!A53</f>
        <v>Highways and Other Roads</v>
      </c>
      <c r="B53" s="89" t="str">
        <f>'BASE YEAR REVENUE'!B53</f>
        <v>Y</v>
      </c>
      <c r="C53" s="111">
        <f>'BASE YEAR REVENUE'!C53</f>
        <v>0</v>
      </c>
      <c r="D53" s="75">
        <v>0</v>
      </c>
    </row>
    <row r="54" spans="1:4" x14ac:dyDescent="0.25">
      <c r="A54" s="74" t="str">
        <f>'BASE YEAR REVENUE'!A54</f>
        <v xml:space="preserve">Sea and Inland Port Facilities </v>
      </c>
      <c r="B54" s="89" t="str">
        <f>'BASE YEAR REVENUE'!B54</f>
        <v>Y</v>
      </c>
      <c r="C54" s="111">
        <f>'BASE YEAR REVENUE'!C54</f>
        <v>0</v>
      </c>
      <c r="D54" s="75">
        <v>0</v>
      </c>
    </row>
    <row r="55" spans="1:4" x14ac:dyDescent="0.25">
      <c r="A55" s="74" t="str">
        <f>'BASE YEAR REVENUE'!A55</f>
        <v>Miscellaneous Commercial Activities Operated</v>
      </c>
      <c r="B55" s="89" t="str">
        <f>'BASE YEAR REVENUE'!B55</f>
        <v>Y</v>
      </c>
      <c r="C55" s="111">
        <f>'BASE YEAR REVENUE'!C55</f>
        <v>0</v>
      </c>
      <c r="D55" s="75">
        <v>0</v>
      </c>
    </row>
    <row r="56" spans="1:4" x14ac:dyDescent="0.25">
      <c r="A56" s="74" t="str">
        <f>'BASE YEAR REVENUE'!A56</f>
        <v>Other</v>
      </c>
      <c r="B56" s="89" t="str">
        <f>'BASE YEAR REVENUE'!B56</f>
        <v>Y</v>
      </c>
      <c r="C56" s="111">
        <f>'BASE YEAR REVENUE'!C56</f>
        <v>0</v>
      </c>
      <c r="D56" s="75">
        <v>0</v>
      </c>
    </row>
    <row r="57" spans="1:4" x14ac:dyDescent="0.25">
      <c r="A57" s="93" t="s">
        <v>94</v>
      </c>
      <c r="B57" s="94"/>
      <c r="C57" s="94"/>
      <c r="D57" s="103"/>
    </row>
    <row r="58" spans="1:4" x14ac:dyDescent="0.25">
      <c r="A58" s="74" t="str">
        <f>'BASE YEAR REVENUE'!A58</f>
        <v>Special Assessments</v>
      </c>
      <c r="B58" s="89" t="str">
        <f>'BASE YEAR REVENUE'!B58</f>
        <v>Y</v>
      </c>
      <c r="C58" s="111">
        <f>'BASE YEAR REVENUE'!C58</f>
        <v>0</v>
      </c>
      <c r="D58" s="75">
        <v>0</v>
      </c>
    </row>
    <row r="59" spans="1:4" x14ac:dyDescent="0.25">
      <c r="A59" s="74" t="str">
        <f>'BASE YEAR REVENUE'!A59</f>
        <v>Receipts from Sale of Property and Other Capital Assets</v>
      </c>
      <c r="B59" s="89" t="str">
        <f>'BASE YEAR REVENUE'!B59</f>
        <v>Y</v>
      </c>
      <c r="C59" s="111">
        <f>'BASE YEAR REVENUE'!C59</f>
        <v>0</v>
      </c>
      <c r="D59" s="75">
        <v>0</v>
      </c>
    </row>
    <row r="60" spans="1:4" x14ac:dyDescent="0.25">
      <c r="A60" s="74" t="str">
        <f>'BASE YEAR REVENUE'!A60</f>
        <v>Proceeds from Issuance of Debt</v>
      </c>
      <c r="B60" s="89" t="str">
        <f>'BASE YEAR REVENUE'!B60</f>
        <v>N</v>
      </c>
      <c r="C60" s="111">
        <f>'BASE YEAR REVENUE'!C60</f>
        <v>0</v>
      </c>
      <c r="D60" s="75">
        <v>0</v>
      </c>
    </row>
    <row r="61" spans="1:4" x14ac:dyDescent="0.25">
      <c r="A61" s="74" t="str">
        <f>'BASE YEAR REVENUE'!A61</f>
        <v>Interest Earnings</v>
      </c>
      <c r="B61" s="89" t="str">
        <f>'BASE YEAR REVENUE'!B61</f>
        <v>Y</v>
      </c>
      <c r="C61" s="111">
        <f>'BASE YEAR REVENUE'!C61</f>
        <v>0</v>
      </c>
      <c r="D61" s="75">
        <v>0</v>
      </c>
    </row>
    <row r="62" spans="1:4" x14ac:dyDescent="0.25">
      <c r="A62" s="74" t="str">
        <f>'BASE YEAR REVENUE'!A62</f>
        <v>Fines and Forfeitures</v>
      </c>
      <c r="B62" s="89" t="str">
        <f>'BASE YEAR REVENUE'!B62</f>
        <v>Y</v>
      </c>
      <c r="C62" s="111">
        <f>'BASE YEAR REVENUE'!C62</f>
        <v>0</v>
      </c>
      <c r="D62" s="75">
        <v>0</v>
      </c>
    </row>
    <row r="63" spans="1:4" x14ac:dyDescent="0.25">
      <c r="A63" s="74" t="str">
        <f>'BASE YEAR REVENUE'!A63</f>
        <v>Rents</v>
      </c>
      <c r="B63" s="89" t="str">
        <f>'BASE YEAR REVENUE'!B63</f>
        <v>Y</v>
      </c>
      <c r="C63" s="111">
        <f>'BASE YEAR REVENUE'!C63</f>
        <v>0</v>
      </c>
      <c r="D63" s="75">
        <v>0</v>
      </c>
    </row>
    <row r="64" spans="1:4" x14ac:dyDescent="0.25">
      <c r="A64" s="74" t="str">
        <f>'BASE YEAR REVENUE'!A64</f>
        <v>Royalties</v>
      </c>
      <c r="B64" s="89" t="str">
        <f>'BASE YEAR REVENUE'!B64</f>
        <v>Y</v>
      </c>
      <c r="C64" s="111">
        <f>'BASE YEAR REVENUE'!C64</f>
        <v>0</v>
      </c>
      <c r="D64" s="75">
        <v>0</v>
      </c>
    </row>
    <row r="65" spans="1:4" x14ac:dyDescent="0.25">
      <c r="A65" s="74" t="str">
        <f>'BASE YEAR REVENUE'!A65</f>
        <v>Private Donations</v>
      </c>
      <c r="B65" s="89" t="str">
        <f>'BASE YEAR REVENUE'!B65</f>
        <v>Y</v>
      </c>
      <c r="C65" s="111">
        <f>'BASE YEAR REVENUE'!C65</f>
        <v>0</v>
      </c>
      <c r="D65" s="75">
        <v>0</v>
      </c>
    </row>
    <row r="66" spans="1:4" x14ac:dyDescent="0.25">
      <c r="A66" s="74" t="str">
        <f>'BASE YEAR REVENUE'!A66</f>
        <v>Sale of Retail or Wholesale Liquor*</v>
      </c>
      <c r="B66" s="89" t="str">
        <f>'BASE YEAR REVENUE'!B66</f>
        <v>Y</v>
      </c>
      <c r="C66" s="111">
        <f>'BASE YEAR REVENUE'!C66</f>
        <v>0</v>
      </c>
      <c r="D66" s="75">
        <v>0</v>
      </c>
    </row>
    <row r="67" spans="1:4" x14ac:dyDescent="0.25">
      <c r="A67" s="74" t="str">
        <f>'BASE YEAR REVENUE'!A67</f>
        <v>Trust Revenue</v>
      </c>
      <c r="B67" s="89" t="str">
        <f>'BASE YEAR REVENUE'!B67</f>
        <v>N</v>
      </c>
      <c r="C67" s="111">
        <f>'BASE YEAR REVENUE'!C67</f>
        <v>0</v>
      </c>
      <c r="D67" s="75">
        <v>0</v>
      </c>
    </row>
    <row r="68" spans="1:4" x14ac:dyDescent="0.25">
      <c r="A68" s="74" t="str">
        <f>'BASE YEAR REVENUE'!A68</f>
        <v>Refunds and Other Correcting Transactions</v>
      </c>
      <c r="B68" s="89" t="str">
        <f>'BASE YEAR REVENUE'!B68</f>
        <v>N</v>
      </c>
      <c r="C68" s="111">
        <f>'BASE YEAR REVENUE'!C68</f>
        <v>0</v>
      </c>
      <c r="D68" s="75">
        <v>0</v>
      </c>
    </row>
    <row r="69" spans="1:4" x14ac:dyDescent="0.25">
      <c r="A69" s="74" t="str">
        <f>'BASE YEAR REVENUE'!A69</f>
        <v>Miscellaneous Other Revenue</v>
      </c>
      <c r="B69" s="89" t="str">
        <f>'BASE YEAR REVENUE'!B69</f>
        <v>Y</v>
      </c>
      <c r="C69" s="111">
        <f>'BASE YEAR REVENUE'!C69</f>
        <v>0</v>
      </c>
      <c r="D69" s="75">
        <v>0</v>
      </c>
    </row>
    <row r="70" spans="1:4" ht="23.25" x14ac:dyDescent="0.35">
      <c r="A70" s="83" t="s">
        <v>14</v>
      </c>
      <c r="B70" s="60"/>
      <c r="C70" s="110">
        <f>SUM(C5:C69)</f>
        <v>1</v>
      </c>
      <c r="D70" s="106">
        <f>SUM(D5:D69)</f>
        <v>1</v>
      </c>
    </row>
    <row r="71" spans="1:4" ht="24" customHeight="1" thickBot="1" x14ac:dyDescent="0.4">
      <c r="A71" s="104" t="s">
        <v>121</v>
      </c>
      <c r="B71" s="105"/>
      <c r="C71" s="105"/>
      <c r="D71" s="107">
        <f ca="1">SUMIF(B5:D69,"Y",D5:D69)</f>
        <v>1</v>
      </c>
    </row>
    <row r="72" spans="1:4" ht="15.75" thickTop="1" x14ac:dyDescent="0.25"/>
    <row r="74" spans="1:4" x14ac:dyDescent="0.25">
      <c r="A74" s="108"/>
    </row>
  </sheetData>
  <mergeCells count="3">
    <mergeCell ref="B4:D4"/>
    <mergeCell ref="B33:D33"/>
    <mergeCell ref="B39:D39"/>
  </mergeCells>
  <hyperlinks>
    <hyperlink ref="F1" location="SUMMARY!A1" display="Summary" xr:uid="{00000000-0004-0000-0300-000000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9"/>
  <sheetViews>
    <sheetView workbookViewId="0">
      <selection activeCell="F15" sqref="F15:F19"/>
    </sheetView>
  </sheetViews>
  <sheetFormatPr defaultRowHeight="15" x14ac:dyDescent="0.25"/>
  <cols>
    <col min="1" max="1" width="16.7109375" customWidth="1"/>
    <col min="2" max="2" width="10.5703125" bestFit="1" customWidth="1"/>
    <col min="5" max="5" width="21.42578125" customWidth="1"/>
    <col min="6" max="6" width="10.5703125" bestFit="1" customWidth="1"/>
  </cols>
  <sheetData>
    <row r="2" spans="1:6" x14ac:dyDescent="0.25">
      <c r="A2" s="2" t="s">
        <v>32</v>
      </c>
      <c r="E2" t="s">
        <v>55</v>
      </c>
    </row>
    <row r="3" spans="1:6" x14ac:dyDescent="0.25">
      <c r="A3" t="s">
        <v>33</v>
      </c>
      <c r="B3" s="5">
        <v>43496</v>
      </c>
      <c r="E3" s="5">
        <f>SUMMARY!E9</f>
        <v>43646</v>
      </c>
      <c r="F3" s="10">
        <f>DATE(YEAR(E3)+1,MONTH(E3),DAY(E3))</f>
        <v>44012</v>
      </c>
    </row>
    <row r="4" spans="1:6" x14ac:dyDescent="0.25">
      <c r="A4" t="s">
        <v>34</v>
      </c>
      <c r="B4" s="5">
        <v>43524</v>
      </c>
      <c r="F4" s="5">
        <f>DATE(YEAR(E3)+2,MONTH(E3),DAY(E3))</f>
        <v>44377</v>
      </c>
    </row>
    <row r="5" spans="1:6" x14ac:dyDescent="0.25">
      <c r="A5" t="s">
        <v>35</v>
      </c>
      <c r="B5" s="5">
        <v>43555</v>
      </c>
      <c r="F5" s="5">
        <f>DATE(YEAR(E3)+3,MONTH(E3),DAY(E3))</f>
        <v>44742</v>
      </c>
    </row>
    <row r="6" spans="1:6" x14ac:dyDescent="0.25">
      <c r="A6" t="s">
        <v>36</v>
      </c>
      <c r="B6" s="5">
        <v>43585</v>
      </c>
      <c r="F6" s="5">
        <f>DATE(YEAR(E3)+4,MONTH(E3),DAY(E3))</f>
        <v>45107</v>
      </c>
    </row>
    <row r="7" spans="1:6" x14ac:dyDescent="0.25">
      <c r="A7" t="s">
        <v>37</v>
      </c>
      <c r="B7" s="5">
        <v>43616</v>
      </c>
    </row>
    <row r="8" spans="1:6" x14ac:dyDescent="0.25">
      <c r="A8" t="s">
        <v>38</v>
      </c>
      <c r="B8" s="5">
        <v>43646</v>
      </c>
      <c r="E8" t="s">
        <v>109</v>
      </c>
      <c r="F8" s="5">
        <v>44196</v>
      </c>
    </row>
    <row r="9" spans="1:6" x14ac:dyDescent="0.25">
      <c r="A9" t="s">
        <v>39</v>
      </c>
      <c r="B9" s="5">
        <v>43677</v>
      </c>
      <c r="F9" s="5">
        <v>44561</v>
      </c>
    </row>
    <row r="10" spans="1:6" x14ac:dyDescent="0.25">
      <c r="A10" t="s">
        <v>40</v>
      </c>
      <c r="B10" s="5">
        <v>43707</v>
      </c>
      <c r="F10" s="5">
        <v>44926</v>
      </c>
    </row>
    <row r="11" spans="1:6" x14ac:dyDescent="0.25">
      <c r="A11" t="s">
        <v>41</v>
      </c>
      <c r="B11" s="5">
        <v>43738</v>
      </c>
      <c r="F11" s="5">
        <v>45291</v>
      </c>
    </row>
    <row r="12" spans="1:6" x14ac:dyDescent="0.25">
      <c r="A12" t="s">
        <v>42</v>
      </c>
      <c r="B12" s="5">
        <v>43769</v>
      </c>
    </row>
    <row r="13" spans="1:6" x14ac:dyDescent="0.25">
      <c r="A13" t="s">
        <v>43</v>
      </c>
      <c r="B13" s="5">
        <v>43799</v>
      </c>
    </row>
    <row r="14" spans="1:6" x14ac:dyDescent="0.25">
      <c r="A14" t="s">
        <v>44</v>
      </c>
      <c r="B14" s="5">
        <v>43830</v>
      </c>
      <c r="E14" t="s">
        <v>127</v>
      </c>
      <c r="F14" s="5">
        <f>VLOOKUP(SUMMARY!E7,CODE!A3:B14,2,FALSE)</f>
        <v>43646</v>
      </c>
    </row>
    <row r="15" spans="1:6" x14ac:dyDescent="0.25">
      <c r="F15" s="5">
        <f>EDATE(F14,12)</f>
        <v>44012</v>
      </c>
    </row>
    <row r="16" spans="1:6" x14ac:dyDescent="0.25">
      <c r="F16" s="5">
        <f>EDATE(F15,12)</f>
        <v>44377</v>
      </c>
    </row>
    <row r="17" spans="6:6" x14ac:dyDescent="0.25">
      <c r="F17" s="5">
        <f t="shared" ref="F17:F19" si="0">EDATE(F16,12)</f>
        <v>44742</v>
      </c>
    </row>
    <row r="18" spans="6:6" x14ac:dyDescent="0.25">
      <c r="F18" s="5">
        <f t="shared" si="0"/>
        <v>45107</v>
      </c>
    </row>
    <row r="19" spans="6:6" x14ac:dyDescent="0.25">
      <c r="F19" s="5">
        <f t="shared" si="0"/>
        <v>45473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BASE YEAR REVENUE</vt:lpstr>
      <vt:lpstr>GROWTH RATE</vt:lpstr>
      <vt:lpstr>ACTUAL REVENUE</vt:lpstr>
      <vt:lpstr>CODE</vt:lpstr>
      <vt:lpstr>SUMMARY!Print_Area</vt:lpstr>
    </vt:vector>
  </TitlesOfParts>
  <Company>GFOA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Mucha</dc:creator>
  <cp:lastModifiedBy>Seamus Dowdall</cp:lastModifiedBy>
  <cp:lastPrinted>2021-06-01T17:49:03Z</cp:lastPrinted>
  <dcterms:created xsi:type="dcterms:W3CDTF">2021-05-25T15:05:16Z</dcterms:created>
  <dcterms:modified xsi:type="dcterms:W3CDTF">2022-01-24T15:53:23Z</dcterms:modified>
</cp:coreProperties>
</file>